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0" windowWidth="10170" windowHeight="7530" activeTab="1"/>
  </bookViews>
  <sheets>
    <sheet name="Отчет Вода" sheetId="4" r:id="rId1"/>
    <sheet name="Отопление" sheetId="8" r:id="rId2"/>
    <sheet name="ОПУ ЭЭ" sheetId="7" r:id="rId3"/>
  </sheets>
  <calcPr calcId="145621"/>
</workbook>
</file>

<file path=xl/calcChain.xml><?xml version="1.0" encoding="utf-8"?>
<calcChain xmlns="http://schemas.openxmlformats.org/spreadsheetml/2006/main">
  <c r="D13" i="7" l="1"/>
  <c r="C5" i="8"/>
  <c r="E19" i="4"/>
  <c r="E18" i="4"/>
  <c r="E20" i="4"/>
  <c r="E5" i="8"/>
  <c r="G6" i="7"/>
  <c r="G7" i="7"/>
  <c r="G9" i="7"/>
  <c r="A10" i="7"/>
  <c r="G10" i="7"/>
  <c r="E5" i="4"/>
  <c r="E27" i="4"/>
  <c r="G11" i="7"/>
  <c r="D25" i="4"/>
  <c r="D10" i="4"/>
  <c r="E8" i="8"/>
  <c r="E9" i="8"/>
</calcChain>
</file>

<file path=xl/sharedStrings.xml><?xml version="1.0" encoding="utf-8"?>
<sst xmlns="http://schemas.openxmlformats.org/spreadsheetml/2006/main" count="80" uniqueCount="64">
  <si>
    <t>№ счётчика</t>
  </si>
  <si>
    <t>ГВС</t>
  </si>
  <si>
    <t>ОТЧЕТ</t>
  </si>
  <si>
    <t>№ п/п</t>
  </si>
  <si>
    <t>150/5</t>
  </si>
  <si>
    <t>освещение МОП</t>
  </si>
  <si>
    <t>5000163</t>
  </si>
  <si>
    <t>лифты</t>
  </si>
  <si>
    <t>22001721</t>
  </si>
  <si>
    <t>показаний счётчиков учёта электроэнергии дом 1 улица Чернышевского, г.Химки</t>
  </si>
  <si>
    <t>Абонент №80150889</t>
  </si>
  <si>
    <t>Контактная информация для обратной связи:</t>
  </si>
  <si>
    <t>Расход горячей воды в подающем трубопроводе,м3</t>
  </si>
  <si>
    <t>Расход горячей воды в обратном трубопроводе,м3</t>
  </si>
  <si>
    <t>Объем потребленной горячей воды, м3</t>
  </si>
  <si>
    <t xml:space="preserve">где Si площадь Вашего помещения, </t>
  </si>
  <si>
    <t>Стоимость горячей воды - муниципальный тариф, рубли/куб.м.</t>
  </si>
  <si>
    <t>руб./кв.м</t>
  </si>
  <si>
    <t>Стоимость холодной воды - муниципальный тариф, рубли/куб.м.</t>
  </si>
  <si>
    <t>25 523 кв.м. площадь всех помещений потребителей в многоквартирном доме.</t>
  </si>
  <si>
    <t>18730951</t>
  </si>
  <si>
    <t>ГВС (поверка до 18.12.18 г.)</t>
  </si>
  <si>
    <t>Стоимость подогрева холодной воды для организации ГВС, рубли/куб.м.</t>
  </si>
  <si>
    <t>Email: sorokasa555@yandex.ru</t>
  </si>
  <si>
    <t xml:space="preserve">Тел. 8(498)683-1483; 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</si>
  <si>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</si>
  <si>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</si>
  <si>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</si>
  <si>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</si>
  <si>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Коэф. ТТ</t>
  </si>
  <si>
    <t>Показание (учетный период),  кВт/ч</t>
  </si>
  <si>
    <t>Показание (расчетный период),  кВт/ч</t>
  </si>
  <si>
    <t>Расход (расчетный период) , кВт/ч</t>
  </si>
  <si>
    <t>Итого по МКД</t>
  </si>
  <si>
    <t>Показание (учетный период), м3</t>
  </si>
  <si>
    <t>Показание (расчетный период), м3</t>
  </si>
  <si>
    <t>Расход (расчетный период), м3</t>
  </si>
  <si>
    <t xml:space="preserve"> Потребление по ИПУ, м3</t>
  </si>
  <si>
    <t>Нормативов</t>
  </si>
  <si>
    <t>Квартиры МКД</t>
  </si>
  <si>
    <t xml:space="preserve">402 квартиры </t>
  </si>
  <si>
    <t>ИПУ+нормативы, м3</t>
  </si>
  <si>
    <t>Показание (учетный период), куб.м</t>
  </si>
  <si>
    <t>Показание (расчетный период), куб.м</t>
  </si>
  <si>
    <t>Расход (расчетный период), куб.м</t>
  </si>
  <si>
    <t>Сводный отчет по показаниям ИПУ горячего водоснабжения и суммарного потребления в МКД по нормативу за расчетный период</t>
  </si>
  <si>
    <t>402 квартиры</t>
  </si>
  <si>
    <t xml:space="preserve">  ХВС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</si>
  <si>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</si>
  <si>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</si>
  <si>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</si>
  <si>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</si>
  <si>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 xml:space="preserve">Плательщик: ООО "Дианик-Эстейт" </t>
  </si>
  <si>
    <t>ВРУ №1</t>
  </si>
  <si>
    <t>ВРУ №2</t>
  </si>
  <si>
    <t>формула 12 - 9706 кВт/ч х  Si/25523 кв.м. х 3,18руб.=</t>
  </si>
  <si>
    <t>Сводный отчет по показаниям ИПУ холодного водоснабжения и суммарного потребления в МКД Ч-1 по нормативу за расчетный период</t>
  </si>
  <si>
    <t>ЦО                  (до 12.18 г.)</t>
  </si>
  <si>
    <t>24415820</t>
  </si>
  <si>
    <t>показаний общедомового ПУ холодного водоснабжения за январь  2016 г.</t>
  </si>
  <si>
    <t>показаний общедомового ПУ тепловой энергии по ГВС за январь 2016 г.</t>
  </si>
  <si>
    <t>за январь 2016 года</t>
  </si>
  <si>
    <t>ОТЧЕТ за январь 2016 г.</t>
  </si>
  <si>
    <t>Начальник ЭРГ Сорока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</si>
</sst>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_-* #,##0.00_р_._-;\-* #,##0.00_р_._-;_-* &quot;-&quot;??_р_._-;_-@_-"/>
    <numFmt numFmtId="179" formatCode="_-* #,##0.00\ _р_._-;\-* #,##0.00\ _р_._-;_-* &quot;-&quot;??\ _р_._-;_-@_-"/>
    <numFmt numFmtId="195" formatCode="_(* #,##0.00_);_(* \(#,##0.00\);_(* &quot;-&quot;??_);_(@_)"/>
    <numFmt numFmtId="196" formatCode="_(* #,##0_);_(* \(#,##0\);_(* &quot;-&quot;??_);_(@_)"/>
    <numFmt numFmtId="202" formatCode="_-* #,##0_р_._-;\-* #,##0_р_._-;_-* &quot;-&quot;??_р_._-;_-@_-"/>
    <numFmt numFmtId="206" formatCode="_-* #,##0.000\ _р_._-;\-* #,##0.000\ _р_._-;_-* &quot;-&quot;?????\ _р_._-;_-@_-"/>
    <numFmt numFmtId="211" formatCode="#,##0.00_ ;\-#,##0.00\ "/>
    <numFmt numFmtId="213" formatCode="#,##0.00000_ ;\-#,##0.00000\ 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95" fontId="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/>
    </xf>
    <xf numFmtId="0" fontId="10" fillId="0" borderId="0" xfId="0" applyFont="1" applyAlignment="1"/>
    <xf numFmtId="171" fontId="9" fillId="0" borderId="1" xfId="1" applyFont="1" applyBorder="1" applyAlignment="1">
      <alignment horizontal="center"/>
    </xf>
    <xf numFmtId="202" fontId="6" fillId="0" borderId="1" xfId="1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71" fontId="9" fillId="0" borderId="0" xfId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71" fontId="8" fillId="0" borderId="1" xfId="1" applyFont="1" applyBorder="1" applyAlignment="1">
      <alignment horizontal="center"/>
    </xf>
    <xf numFmtId="1" fontId="8" fillId="0" borderId="1" xfId="2" applyNumberFormat="1" applyFont="1" applyBorder="1" applyAlignment="1">
      <alignment horizontal="center"/>
    </xf>
    <xf numFmtId="171" fontId="0" fillId="0" borderId="0" xfId="0" applyNumberFormat="1" applyFont="1"/>
    <xf numFmtId="179" fontId="0" fillId="0" borderId="0" xfId="0" applyNumberFormat="1" applyFont="1"/>
    <xf numFmtId="206" fontId="0" fillId="0" borderId="0" xfId="0" applyNumberFormat="1"/>
    <xf numFmtId="0" fontId="11" fillId="0" borderId="0" xfId="0" applyFont="1" applyFill="1"/>
    <xf numFmtId="196" fontId="11" fillId="0" borderId="0" xfId="2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96" fontId="2" fillId="0" borderId="3" xfId="2" applyNumberFormat="1" applyFont="1" applyFill="1" applyBorder="1" applyAlignment="1">
      <alignment horizontal="center" vertical="center" wrapText="1"/>
    </xf>
    <xf numFmtId="0" fontId="2" fillId="0" borderId="4" xfId="0" applyFont="1" applyFill="1" applyBorder="1"/>
    <xf numFmtId="196" fontId="2" fillId="0" borderId="4" xfId="2" applyNumberFormat="1" applyFont="1" applyFill="1" applyBorder="1" applyAlignment="1">
      <alignment horizontal="center"/>
    </xf>
    <xf numFmtId="196" fontId="2" fillId="0" borderId="4" xfId="2" applyNumberFormat="1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96" fontId="2" fillId="0" borderId="1" xfId="2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/>
    <xf numFmtId="196" fontId="2" fillId="0" borderId="6" xfId="2" applyNumberFormat="1" applyFont="1" applyFill="1" applyBorder="1" applyAlignment="1"/>
    <xf numFmtId="196" fontId="2" fillId="0" borderId="5" xfId="2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96" fontId="2" fillId="0" borderId="6" xfId="2" applyNumberFormat="1" applyFont="1" applyFill="1" applyBorder="1" applyAlignment="1">
      <alignment horizontal="center"/>
    </xf>
    <xf numFmtId="196" fontId="5" fillId="0" borderId="1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96" fontId="2" fillId="0" borderId="0" xfId="2" applyNumberFormat="1" applyFont="1" applyFill="1" applyBorder="1" applyAlignment="1">
      <alignment horizontal="center"/>
    </xf>
    <xf numFmtId="196" fontId="5" fillId="0" borderId="0" xfId="2" applyNumberFormat="1" applyFont="1" applyFill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12" fillId="0" borderId="0" xfId="0" applyFont="1"/>
    <xf numFmtId="196" fontId="11" fillId="0" borderId="0" xfId="0" applyNumberFormat="1" applyFont="1" applyFill="1"/>
    <xf numFmtId="0" fontId="5" fillId="0" borderId="0" xfId="0" applyFont="1" applyAlignment="1">
      <alignment horizontal="right"/>
    </xf>
    <xf numFmtId="171" fontId="5" fillId="0" borderId="0" xfId="0" applyNumberFormat="1" applyFont="1"/>
    <xf numFmtId="0" fontId="1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171" fontId="6" fillId="0" borderId="0" xfId="1" applyFont="1"/>
    <xf numFmtId="171" fontId="9" fillId="0" borderId="0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1" fontId="8" fillId="0" borderId="1" xfId="1" applyFont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171" fontId="8" fillId="0" borderId="0" xfId="1" applyFont="1" applyBorder="1" applyAlignment="1">
      <alignment horizontal="center"/>
    </xf>
    <xf numFmtId="202" fontId="14" fillId="0" borderId="1" xfId="1" applyNumberFormat="1" applyFont="1" applyBorder="1"/>
    <xf numFmtId="0" fontId="8" fillId="0" borderId="1" xfId="0" applyFont="1" applyBorder="1" applyAlignment="1">
      <alignment horizontal="center"/>
    </xf>
    <xf numFmtId="213" fontId="7" fillId="0" borderId="0" xfId="1" applyNumberFormat="1" applyFont="1"/>
    <xf numFmtId="171" fontId="15" fillId="0" borderId="0" xfId="0" applyNumberFormat="1" applyFont="1"/>
    <xf numFmtId="0" fontId="10" fillId="0" borderId="0" xfId="0" applyFont="1" applyAlignment="1">
      <alignment horizontal="center"/>
    </xf>
    <xf numFmtId="1" fontId="8" fillId="0" borderId="0" xfId="2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213" fontId="15" fillId="0" borderId="0" xfId="1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211" fontId="15" fillId="0" borderId="0" xfId="1" applyNumberFormat="1" applyFont="1" applyAlignment="1">
      <alignment horizontal="center"/>
    </xf>
    <xf numFmtId="171" fontId="15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 wrapText="1"/>
    </xf>
    <xf numFmtId="2" fontId="10" fillId="0" borderId="0" xfId="1" applyNumberFormat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71" fontId="17" fillId="0" borderId="1" xfId="1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1" fontId="8" fillId="0" borderId="0" xfId="2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211" fontId="10" fillId="0" borderId="1" xfId="1" applyNumberFormat="1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171" fontId="15" fillId="0" borderId="0" xfId="0" applyNumberFormat="1" applyFont="1" applyFill="1"/>
    <xf numFmtId="0" fontId="0" fillId="0" borderId="0" xfId="0" applyFill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171" fontId="9" fillId="0" borderId="0" xfId="1" applyFont="1" applyBorder="1" applyAlignment="1">
      <alignment horizontal="center"/>
    </xf>
    <xf numFmtId="171" fontId="9" fillId="0" borderId="1" xfId="1" applyNumberFormat="1" applyFont="1" applyBorder="1" applyAlignment="1">
      <alignment horizontal="center"/>
    </xf>
    <xf numFmtId="171" fontId="9" fillId="0" borderId="0" xfId="1" applyFont="1" applyBorder="1" applyAlignment="1">
      <alignment horizontal="left"/>
    </xf>
    <xf numFmtId="49" fontId="2" fillId="2" borderId="5" xfId="0" applyNumberFormat="1" applyFont="1" applyFill="1" applyBorder="1" applyAlignment="1">
      <alignment horizontal="center"/>
    </xf>
    <xf numFmtId="171" fontId="4" fillId="0" borderId="0" xfId="1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6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 wrapText="1"/>
    </xf>
    <xf numFmtId="171" fontId="10" fillId="0" borderId="8" xfId="1" applyFont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20" zoomScaleNormal="100" workbookViewId="0">
      <selection activeCell="D25" sqref="D25"/>
    </sheetView>
  </sheetViews>
  <sheetFormatPr defaultRowHeight="15" x14ac:dyDescent="0.25"/>
  <cols>
    <col min="1" max="1" width="29.140625" style="1" customWidth="1"/>
    <col min="2" max="2" width="20.7109375" style="1" customWidth="1"/>
    <col min="3" max="4" width="17.140625" style="1" customWidth="1"/>
    <col min="5" max="5" width="15.7109375" style="1" customWidth="1"/>
    <col min="6" max="6" width="13.85546875" style="1" customWidth="1"/>
    <col min="7" max="16384" width="9.140625" style="1"/>
  </cols>
  <sheetData>
    <row r="1" spans="1:8" ht="18.75" x14ac:dyDescent="0.3">
      <c r="A1" s="98" t="s">
        <v>2</v>
      </c>
      <c r="B1" s="98"/>
      <c r="C1" s="98"/>
      <c r="D1" s="98"/>
      <c r="E1" s="98"/>
    </row>
    <row r="2" spans="1:8" ht="18.75" x14ac:dyDescent="0.3">
      <c r="A2" s="98" t="s">
        <v>59</v>
      </c>
      <c r="B2" s="98"/>
      <c r="C2" s="98"/>
      <c r="D2" s="98"/>
      <c r="E2" s="98"/>
    </row>
    <row r="3" spans="1:8" ht="15.75" x14ac:dyDescent="0.25">
      <c r="A3" s="2"/>
      <c r="B3" s="2"/>
      <c r="C3" s="2"/>
      <c r="D3" s="2"/>
      <c r="E3" s="2"/>
    </row>
    <row r="4" spans="1:8" ht="48.75" customHeight="1" x14ac:dyDescent="0.25">
      <c r="A4" s="3" t="s">
        <v>0</v>
      </c>
      <c r="B4" s="3" t="s">
        <v>28</v>
      </c>
      <c r="C4" s="4" t="s">
        <v>34</v>
      </c>
      <c r="D4" s="4" t="s">
        <v>35</v>
      </c>
      <c r="E4" s="4" t="s">
        <v>36</v>
      </c>
    </row>
    <row r="5" spans="1:8" ht="20.25" customHeight="1" x14ac:dyDescent="0.25">
      <c r="A5" s="61">
        <v>100144054</v>
      </c>
      <c r="B5" s="3" t="s">
        <v>47</v>
      </c>
      <c r="C5" s="5">
        <v>140809</v>
      </c>
      <c r="D5" s="5">
        <v>144329</v>
      </c>
      <c r="E5" s="16">
        <f>D5-C5</f>
        <v>3520</v>
      </c>
    </row>
    <row r="7" spans="1:8" ht="36.75" customHeight="1" x14ac:dyDescent="0.3">
      <c r="A7" s="99" t="s">
        <v>56</v>
      </c>
      <c r="B7" s="99"/>
      <c r="C7" s="99"/>
      <c r="D7" s="99"/>
      <c r="E7" s="99"/>
      <c r="F7" s="6"/>
    </row>
    <row r="9" spans="1:8" ht="21.75" customHeight="1" x14ac:dyDescent="0.25">
      <c r="A9" s="13" t="s">
        <v>39</v>
      </c>
      <c r="B9" s="76" t="s">
        <v>37</v>
      </c>
      <c r="C9" s="12" t="s">
        <v>38</v>
      </c>
      <c r="D9" s="75" t="s">
        <v>41</v>
      </c>
    </row>
    <row r="10" spans="1:8" ht="21.75" customHeight="1" x14ac:dyDescent="0.25">
      <c r="A10" s="13" t="s">
        <v>40</v>
      </c>
      <c r="B10" s="8">
        <v>2324</v>
      </c>
      <c r="C10" s="8">
        <v>116</v>
      </c>
      <c r="D10" s="60">
        <f>B10+C10*7.35</f>
        <v>3176.6</v>
      </c>
      <c r="H10" s="7"/>
    </row>
    <row r="12" spans="1:8" ht="18.75" x14ac:dyDescent="0.3">
      <c r="A12" s="98" t="s">
        <v>2</v>
      </c>
      <c r="B12" s="98"/>
      <c r="C12" s="98"/>
      <c r="D12" s="98"/>
      <c r="E12" s="98"/>
    </row>
    <row r="13" spans="1:8" ht="18.75" x14ac:dyDescent="0.3">
      <c r="A13" s="98" t="s">
        <v>60</v>
      </c>
      <c r="B13" s="98"/>
      <c r="C13" s="98"/>
      <c r="D13" s="98"/>
      <c r="E13" s="98"/>
    </row>
    <row r="14" spans="1:8" ht="15.75" x14ac:dyDescent="0.25">
      <c r="A14" s="2"/>
      <c r="B14" s="2"/>
      <c r="C14" s="2"/>
      <c r="D14" s="2"/>
      <c r="E14" s="2"/>
    </row>
    <row r="15" spans="1:8" ht="47.25" x14ac:dyDescent="0.25">
      <c r="A15" s="3" t="s">
        <v>0</v>
      </c>
      <c r="B15" s="3" t="s">
        <v>28</v>
      </c>
      <c r="C15" s="4" t="s">
        <v>42</v>
      </c>
      <c r="D15" s="4" t="s">
        <v>43</v>
      </c>
      <c r="E15" s="4" t="s">
        <v>44</v>
      </c>
    </row>
    <row r="16" spans="1:8" ht="31.5" x14ac:dyDescent="0.25">
      <c r="A16" s="61">
        <v>29216</v>
      </c>
      <c r="B16" s="3" t="s">
        <v>21</v>
      </c>
      <c r="C16" s="7"/>
      <c r="D16" s="7"/>
      <c r="E16" s="15"/>
    </row>
    <row r="17" spans="1:12" ht="6.75" customHeight="1" x14ac:dyDescent="0.25">
      <c r="A17" s="9"/>
      <c r="B17" s="10"/>
      <c r="C17" s="11"/>
      <c r="D17" s="11"/>
      <c r="E17" s="11"/>
    </row>
    <row r="18" spans="1:12" ht="30" customHeight="1" x14ac:dyDescent="0.25">
      <c r="A18" s="14" t="s">
        <v>12</v>
      </c>
      <c r="B18" s="3" t="s">
        <v>1</v>
      </c>
      <c r="C18" s="7">
        <v>2389.6999999999998</v>
      </c>
      <c r="D18" s="7">
        <v>10664.6</v>
      </c>
      <c r="E18" s="93">
        <f>D18-C18</f>
        <v>8274.9000000000015</v>
      </c>
      <c r="F18" s="18"/>
    </row>
    <row r="19" spans="1:12" ht="33" customHeight="1" x14ac:dyDescent="0.25">
      <c r="A19" s="14" t="s">
        <v>13</v>
      </c>
      <c r="B19" s="3" t="s">
        <v>1</v>
      </c>
      <c r="C19" s="7">
        <v>1641.1</v>
      </c>
      <c r="D19" s="7">
        <v>7483.3</v>
      </c>
      <c r="E19" s="93">
        <f>D19-C19</f>
        <v>5842.2000000000007</v>
      </c>
    </row>
    <row r="20" spans="1:12" ht="31.5" x14ac:dyDescent="0.25">
      <c r="A20" s="14" t="s">
        <v>14</v>
      </c>
      <c r="B20" s="3"/>
      <c r="C20" s="7"/>
      <c r="D20" s="7"/>
      <c r="E20" s="15">
        <f>E18-E19</f>
        <v>2432.7000000000007</v>
      </c>
      <c r="F20"/>
    </row>
    <row r="21" spans="1:12" x14ac:dyDescent="0.25">
      <c r="F21"/>
      <c r="I21" s="90"/>
      <c r="J21" s="90"/>
      <c r="K21" s="90"/>
      <c r="L21" s="90"/>
    </row>
    <row r="22" spans="1:12" ht="18.75" customHeight="1" x14ac:dyDescent="0.25">
      <c r="A22" s="99" t="s">
        <v>45</v>
      </c>
      <c r="B22" s="99"/>
      <c r="C22" s="99"/>
      <c r="D22" s="99"/>
      <c r="E22" s="99"/>
    </row>
    <row r="23" spans="1:12" x14ac:dyDescent="0.25">
      <c r="A23" s="99"/>
      <c r="B23" s="99"/>
      <c r="C23" s="99"/>
      <c r="D23" s="99"/>
      <c r="E23" s="99"/>
    </row>
    <row r="24" spans="1:12" ht="21.75" customHeight="1" x14ac:dyDescent="0.25">
      <c r="A24" s="13" t="s">
        <v>39</v>
      </c>
      <c r="B24" s="76" t="s">
        <v>37</v>
      </c>
      <c r="C24" s="12" t="s">
        <v>38</v>
      </c>
      <c r="D24" s="75" t="s">
        <v>41</v>
      </c>
    </row>
    <row r="25" spans="1:12" ht="21.75" customHeight="1" x14ac:dyDescent="0.25">
      <c r="A25" s="13" t="s">
        <v>46</v>
      </c>
      <c r="B25" s="8">
        <v>1458</v>
      </c>
      <c r="C25" s="8">
        <v>116</v>
      </c>
      <c r="D25" s="60">
        <f>B25+C25*3.6</f>
        <v>1875.6</v>
      </c>
    </row>
    <row r="26" spans="1:12" ht="15.75" customHeight="1" x14ac:dyDescent="0.25"/>
    <row r="27" spans="1:12" ht="33" customHeight="1" x14ac:dyDescent="0.3">
      <c r="A27" s="97" t="s">
        <v>22</v>
      </c>
      <c r="B27" s="97"/>
      <c r="C27" s="97"/>
      <c r="D27" s="97"/>
      <c r="E27" s="69">
        <f>E28-E29</f>
        <v>98.22</v>
      </c>
    </row>
    <row r="28" spans="1:12" ht="18.75" x14ac:dyDescent="0.3">
      <c r="A28" s="1" t="s">
        <v>16</v>
      </c>
      <c r="E28" s="70">
        <v>120.29</v>
      </c>
    </row>
    <row r="29" spans="1:12" ht="18.75" x14ac:dyDescent="0.3">
      <c r="A29" t="s">
        <v>18</v>
      </c>
      <c r="E29" s="70">
        <v>22.07</v>
      </c>
    </row>
    <row r="30" spans="1:12" x14ac:dyDescent="0.25">
      <c r="E30" s="17"/>
    </row>
    <row r="31" spans="1:12" x14ac:dyDescent="0.25">
      <c r="E31" s="17"/>
    </row>
  </sheetData>
  <mergeCells count="7">
    <mergeCell ref="A27:D27"/>
    <mergeCell ref="A12:E12"/>
    <mergeCell ref="A13:E13"/>
    <mergeCell ref="A1:E1"/>
    <mergeCell ref="A2:E2"/>
    <mergeCell ref="A7:E7"/>
    <mergeCell ref="A22:E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zoomScale="84" zoomScaleNormal="84" workbookViewId="0">
      <selection activeCell="E8" sqref="E8"/>
    </sheetView>
  </sheetViews>
  <sheetFormatPr defaultRowHeight="15" outlineLevelCol="1" x14ac:dyDescent="0.25"/>
  <cols>
    <col min="1" max="1" width="12" customWidth="1"/>
    <col min="2" max="2" width="16.28515625" style="54" customWidth="1"/>
    <col min="3" max="3" width="15.28515625" customWidth="1"/>
    <col min="4" max="4" width="16" customWidth="1"/>
    <col min="5" max="5" width="15.28515625" customWidth="1"/>
    <col min="6" max="6" width="17.28515625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85546875" customWidth="1" collapsed="1"/>
    <col min="11" max="13" width="11.85546875" customWidth="1"/>
    <col min="14" max="14" width="12.140625" customWidth="1"/>
    <col min="15" max="15" width="15.28515625" customWidth="1"/>
    <col min="16" max="16" width="11.140625" bestFit="1" customWidth="1"/>
    <col min="17" max="17" width="9.140625" customWidth="1"/>
  </cols>
  <sheetData>
    <row r="1" spans="1:16" ht="18.75" x14ac:dyDescent="0.3">
      <c r="A1" s="98" t="s">
        <v>2</v>
      </c>
      <c r="B1" s="98"/>
      <c r="C1" s="98"/>
      <c r="D1" s="98"/>
      <c r="E1" s="98"/>
      <c r="F1" s="64"/>
      <c r="G1" s="79"/>
      <c r="H1" s="71"/>
      <c r="I1" s="72"/>
      <c r="J1" s="83"/>
      <c r="K1" s="88"/>
      <c r="L1" s="89"/>
      <c r="M1" s="91"/>
    </row>
    <row r="2" spans="1:16" ht="18.75" x14ac:dyDescent="0.3">
      <c r="A2" s="98" t="s">
        <v>49</v>
      </c>
      <c r="B2" s="98"/>
      <c r="C2" s="98"/>
      <c r="D2" s="98"/>
      <c r="E2" s="98"/>
      <c r="F2" s="64"/>
      <c r="G2" s="79"/>
      <c r="H2" s="71"/>
      <c r="I2" s="72"/>
      <c r="J2" s="83"/>
      <c r="K2" s="88"/>
      <c r="L2" s="89"/>
      <c r="M2" s="91"/>
    </row>
    <row r="3" spans="1:16" ht="18.75" customHeight="1" x14ac:dyDescent="0.3">
      <c r="A3" s="102" t="s">
        <v>61</v>
      </c>
      <c r="B3" s="102"/>
      <c r="C3" s="102"/>
      <c r="D3" s="102"/>
      <c r="E3" s="102"/>
      <c r="F3" s="2"/>
      <c r="G3" s="2"/>
      <c r="H3" s="2"/>
      <c r="I3" s="2"/>
      <c r="J3" s="2"/>
      <c r="K3" s="2"/>
      <c r="L3" s="2"/>
      <c r="M3" s="2"/>
    </row>
    <row r="4" spans="1:16" ht="53.25" customHeight="1" x14ac:dyDescent="0.25">
      <c r="A4" s="56" t="s">
        <v>0</v>
      </c>
      <c r="B4" s="57" t="s">
        <v>28</v>
      </c>
      <c r="C4" s="58" t="s">
        <v>25</v>
      </c>
      <c r="D4" s="58" t="s">
        <v>26</v>
      </c>
      <c r="E4" s="58" t="s">
        <v>27</v>
      </c>
      <c r="F4" s="65"/>
      <c r="G4" s="65"/>
      <c r="H4" s="65"/>
      <c r="I4" s="82"/>
      <c r="J4" s="82"/>
      <c r="K4" s="82"/>
      <c r="L4" s="82"/>
      <c r="M4" s="82"/>
    </row>
    <row r="5" spans="1:16" ht="37.5" x14ac:dyDescent="0.3">
      <c r="A5" s="68">
        <v>29562</v>
      </c>
      <c r="B5" s="80" t="s">
        <v>57</v>
      </c>
      <c r="C5" s="84">
        <f>14917.91+117.64</f>
        <v>15035.55</v>
      </c>
      <c r="D5" s="84">
        <v>15659.32</v>
      </c>
      <c r="E5" s="78">
        <f>D5-C5</f>
        <v>623.77000000000044</v>
      </c>
      <c r="F5" s="59"/>
      <c r="G5" s="59"/>
      <c r="H5" s="59"/>
      <c r="I5" s="59"/>
      <c r="J5" s="94"/>
      <c r="K5" s="94"/>
      <c r="L5" s="94"/>
      <c r="M5" s="94"/>
      <c r="N5" s="94"/>
    </row>
    <row r="6" spans="1:16" ht="15.75" x14ac:dyDescent="0.25">
      <c r="A6" s="9"/>
      <c r="B6" s="55"/>
      <c r="C6" s="11"/>
      <c r="D6" s="11"/>
      <c r="E6" s="11"/>
      <c r="F6" s="11"/>
      <c r="G6" s="11"/>
      <c r="H6" s="11"/>
      <c r="I6" s="11"/>
      <c r="J6" s="11"/>
      <c r="K6" s="11"/>
      <c r="L6" s="11"/>
      <c r="M6" s="92"/>
    </row>
    <row r="7" spans="1:16" ht="18.75" customHeight="1" x14ac:dyDescent="0.3">
      <c r="A7" s="103" t="s">
        <v>51</v>
      </c>
      <c r="B7" s="103"/>
      <c r="C7" s="103"/>
      <c r="D7" s="103"/>
      <c r="E7" s="77">
        <v>25523.48</v>
      </c>
      <c r="F7" s="59"/>
      <c r="G7" s="59"/>
      <c r="H7" s="59"/>
      <c r="I7" s="59"/>
      <c r="J7" s="59"/>
      <c r="K7" s="59"/>
      <c r="L7" s="59"/>
      <c r="M7" s="59"/>
    </row>
    <row r="8" spans="1:16" ht="33.75" customHeight="1" x14ac:dyDescent="0.3">
      <c r="A8" s="100" t="s">
        <v>50</v>
      </c>
      <c r="B8" s="100"/>
      <c r="C8" s="100"/>
      <c r="D8" s="100"/>
      <c r="E8" s="67">
        <f>(E5+('Отчет Вода'!E20-'Отчет Вода'!D25)*'Отчет Вода'!E27/1925.88)/E7</f>
        <v>2.5552241885214853E-2</v>
      </c>
      <c r="F8" s="62"/>
      <c r="G8" s="62"/>
      <c r="H8" s="62"/>
      <c r="I8" s="62"/>
      <c r="J8" s="62"/>
      <c r="K8" s="62"/>
      <c r="L8" s="62"/>
      <c r="M8" s="62"/>
      <c r="P8" s="19"/>
    </row>
    <row r="9" spans="1:16" ht="28.5" customHeight="1" x14ac:dyDescent="0.3">
      <c r="A9" s="101" t="s">
        <v>48</v>
      </c>
      <c r="B9" s="101"/>
      <c r="C9" s="101"/>
      <c r="D9" s="101"/>
      <c r="E9" s="81">
        <f>E8*1925.88</f>
        <v>49.210551601897585</v>
      </c>
      <c r="F9" s="63"/>
      <c r="G9" s="86"/>
      <c r="H9" s="86"/>
      <c r="I9" s="86"/>
      <c r="J9" s="86"/>
      <c r="K9" s="86"/>
      <c r="L9" s="86"/>
      <c r="M9" s="86"/>
      <c r="N9" s="87"/>
    </row>
  </sheetData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136" zoomScaleNormal="136" workbookViewId="0">
      <selection activeCell="D14" sqref="D14"/>
    </sheetView>
  </sheetViews>
  <sheetFormatPr defaultRowHeight="12.75" x14ac:dyDescent="0.2"/>
  <cols>
    <col min="1" max="1" width="4.42578125" style="20" customWidth="1"/>
    <col min="2" max="2" width="13.28515625" style="20" customWidth="1"/>
    <col min="3" max="3" width="24.5703125" style="20" customWidth="1"/>
    <col min="4" max="4" width="8.5703125" style="20" customWidth="1"/>
    <col min="5" max="7" width="12" style="47" customWidth="1"/>
    <col min="8" max="16384" width="9.140625" style="20"/>
  </cols>
  <sheetData>
    <row r="1" spans="1:7" x14ac:dyDescent="0.2">
      <c r="A1" s="104" t="s">
        <v>62</v>
      </c>
      <c r="B1" s="104"/>
      <c r="C1" s="104"/>
      <c r="D1" s="104"/>
      <c r="E1" s="104"/>
      <c r="F1" s="104"/>
      <c r="G1" s="104"/>
    </row>
    <row r="2" spans="1:7" x14ac:dyDescent="0.2">
      <c r="A2" s="104" t="s">
        <v>9</v>
      </c>
      <c r="B2" s="104"/>
      <c r="C2" s="104"/>
      <c r="D2" s="104"/>
      <c r="E2" s="104"/>
      <c r="F2" s="104"/>
      <c r="G2" s="104"/>
    </row>
    <row r="3" spans="1:7" ht="13.5" thickBot="1" x14ac:dyDescent="0.25">
      <c r="E3" s="21"/>
      <c r="F3" s="21"/>
      <c r="G3" s="21"/>
    </row>
    <row r="4" spans="1:7" ht="51.75" thickBot="1" x14ac:dyDescent="0.25">
      <c r="A4" s="22" t="s">
        <v>3</v>
      </c>
      <c r="B4" s="23" t="s">
        <v>0</v>
      </c>
      <c r="C4" s="23" t="s">
        <v>28</v>
      </c>
      <c r="D4" s="23" t="s">
        <v>29</v>
      </c>
      <c r="E4" s="24" t="s">
        <v>30</v>
      </c>
      <c r="F4" s="24" t="s">
        <v>31</v>
      </c>
      <c r="G4" s="24" t="s">
        <v>32</v>
      </c>
    </row>
    <row r="5" spans="1:7" ht="15" customHeight="1" x14ac:dyDescent="0.2">
      <c r="A5" s="106" t="s">
        <v>53</v>
      </c>
      <c r="B5" s="107"/>
      <c r="C5" s="108"/>
      <c r="D5" s="25"/>
      <c r="E5" s="26"/>
      <c r="F5" s="26"/>
      <c r="G5" s="27"/>
    </row>
    <row r="6" spans="1:7" x14ac:dyDescent="0.2">
      <c r="A6" s="29">
        <v>1</v>
      </c>
      <c r="B6" s="30" t="s">
        <v>6</v>
      </c>
      <c r="C6" s="29" t="s">
        <v>5</v>
      </c>
      <c r="D6" s="28">
        <v>1</v>
      </c>
      <c r="E6" s="31">
        <v>198778</v>
      </c>
      <c r="F6" s="31">
        <v>202443</v>
      </c>
      <c r="G6" s="31">
        <f>(F6-E6)</f>
        <v>3665</v>
      </c>
    </row>
    <row r="7" spans="1:7" x14ac:dyDescent="0.2">
      <c r="A7" s="35">
        <v>2</v>
      </c>
      <c r="B7" s="36" t="s">
        <v>8</v>
      </c>
      <c r="C7" s="37" t="s">
        <v>7</v>
      </c>
      <c r="D7" s="74" t="s">
        <v>4</v>
      </c>
      <c r="E7" s="38">
        <v>7355</v>
      </c>
      <c r="F7" s="38">
        <v>7466</v>
      </c>
      <c r="G7" s="31">
        <f>(F7-E7)*30</f>
        <v>3330</v>
      </c>
    </row>
    <row r="8" spans="1:7" x14ac:dyDescent="0.2">
      <c r="A8" s="109" t="s">
        <v>54</v>
      </c>
      <c r="B8" s="110"/>
      <c r="C8" s="110"/>
      <c r="D8" s="32"/>
      <c r="E8" s="33"/>
      <c r="F8" s="33"/>
      <c r="G8" s="31"/>
    </row>
    <row r="9" spans="1:7" x14ac:dyDescent="0.2">
      <c r="A9" s="29">
        <v>3</v>
      </c>
      <c r="B9" s="95" t="s">
        <v>58</v>
      </c>
      <c r="C9" s="28" t="s">
        <v>5</v>
      </c>
      <c r="D9" s="28">
        <v>1</v>
      </c>
      <c r="E9" s="34">
        <v>1223</v>
      </c>
      <c r="F9" s="34">
        <v>6711</v>
      </c>
      <c r="G9" s="34">
        <f>F9-E9</f>
        <v>5488</v>
      </c>
    </row>
    <row r="10" spans="1:7" x14ac:dyDescent="0.2">
      <c r="A10" s="29">
        <f>A9+1</f>
        <v>4</v>
      </c>
      <c r="B10" s="30" t="s">
        <v>20</v>
      </c>
      <c r="C10" s="29" t="s">
        <v>7</v>
      </c>
      <c r="D10" s="29" t="s">
        <v>4</v>
      </c>
      <c r="E10" s="31">
        <v>1911</v>
      </c>
      <c r="F10" s="31">
        <v>2043</v>
      </c>
      <c r="G10" s="31">
        <f>(F10-E10)*30</f>
        <v>3960</v>
      </c>
    </row>
    <row r="11" spans="1:7" x14ac:dyDescent="0.2">
      <c r="A11" s="35"/>
      <c r="B11" s="73" t="s">
        <v>33</v>
      </c>
      <c r="C11" s="37"/>
      <c r="D11" s="36"/>
      <c r="E11" s="38"/>
      <c r="F11" s="38"/>
      <c r="G11" s="39">
        <f>G6+G7+G9+10:10</f>
        <v>16443</v>
      </c>
    </row>
    <row r="12" spans="1:7" x14ac:dyDescent="0.2">
      <c r="A12" s="40"/>
      <c r="B12" s="41"/>
      <c r="C12" s="40"/>
      <c r="D12" s="41"/>
      <c r="E12" s="42"/>
      <c r="F12" s="42"/>
      <c r="G12" s="43"/>
    </row>
    <row r="13" spans="1:7" x14ac:dyDescent="0.2">
      <c r="A13" s="105" t="s">
        <v>55</v>
      </c>
      <c r="B13" s="105"/>
      <c r="C13" s="105"/>
      <c r="D13" s="96">
        <f>G11/25523*3.18</f>
        <v>2.0486909846021235</v>
      </c>
      <c r="E13" s="44" t="s">
        <v>17</v>
      </c>
      <c r="F13" s="42"/>
      <c r="G13" s="43"/>
    </row>
    <row r="14" spans="1:7" x14ac:dyDescent="0.2">
      <c r="A14" s="51" t="s">
        <v>15</v>
      </c>
      <c r="B14" s="52"/>
      <c r="C14" s="52"/>
      <c r="D14" s="46"/>
      <c r="E14" s="46"/>
      <c r="F14" s="42"/>
      <c r="G14" s="43"/>
    </row>
    <row r="15" spans="1:7" x14ac:dyDescent="0.2">
      <c r="A15" s="51" t="s">
        <v>19</v>
      </c>
      <c r="B15" s="52"/>
      <c r="C15" s="52"/>
      <c r="D15" s="46"/>
      <c r="E15" s="46"/>
    </row>
    <row r="16" spans="1:7" x14ac:dyDescent="0.2">
      <c r="A16" s="45"/>
      <c r="B16" s="46"/>
      <c r="C16" s="48"/>
      <c r="D16" s="49"/>
      <c r="E16" s="20"/>
    </row>
    <row r="18" spans="1:4" x14ac:dyDescent="0.2">
      <c r="A18" s="111" t="s">
        <v>52</v>
      </c>
      <c r="B18" s="111"/>
      <c r="C18" s="111"/>
      <c r="D18" s="85"/>
    </row>
    <row r="19" spans="1:4" x14ac:dyDescent="0.2">
      <c r="A19" s="50" t="s">
        <v>10</v>
      </c>
      <c r="B19" s="50"/>
      <c r="C19" s="50"/>
    </row>
    <row r="20" spans="1:4" x14ac:dyDescent="0.2">
      <c r="A20" s="50" t="s">
        <v>11</v>
      </c>
      <c r="B20" s="50"/>
      <c r="C20" s="50"/>
    </row>
    <row r="21" spans="1:4" x14ac:dyDescent="0.2">
      <c r="A21" s="50" t="s">
        <v>63</v>
      </c>
      <c r="B21" s="50"/>
      <c r="C21" s="50"/>
    </row>
    <row r="22" spans="1:4" x14ac:dyDescent="0.2">
      <c r="A22" s="53" t="s">
        <v>24</v>
      </c>
      <c r="B22" s="53"/>
      <c r="C22" s="50"/>
    </row>
    <row r="23" spans="1:4" x14ac:dyDescent="0.2">
      <c r="A23" s="50" t="s">
        <v>23</v>
      </c>
      <c r="B23" s="66"/>
      <c r="C23" s="66"/>
    </row>
  </sheetData>
  <sheetCalcPr fullCalcOnLoad="1"/>
  <mergeCells count="6">
    <mergeCell ref="A1:G1"/>
    <mergeCell ref="A2:G2"/>
    <mergeCell ref="A13:C13"/>
    <mergeCell ref="A5:C5"/>
    <mergeCell ref="A8:C8"/>
    <mergeCell ref="A18:C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Вода</vt:lpstr>
      <vt:lpstr>Отопление</vt:lpstr>
      <vt:lpstr>ОПУ ЭЭ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Yuri</cp:lastModifiedBy>
  <cp:lastPrinted>2015-12-25T12:12:09Z</cp:lastPrinted>
  <dcterms:created xsi:type="dcterms:W3CDTF">2012-12-06T16:50:14Z</dcterms:created>
  <dcterms:modified xsi:type="dcterms:W3CDTF">2017-02-10T23:03:26Z</dcterms:modified>
</cp:coreProperties>
</file>