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tabRatio="761"/>
  </bookViews>
  <sheets>
    <sheet name="Сводный отчетЭЭ" sheetId="15" r:id="rId1"/>
    <sheet name="Отопление" sheetId="6" r:id="rId2"/>
    <sheet name="Гараж" sheetId="7" r:id="rId3"/>
  </sheets>
  <definedNames>
    <definedName name="_xlnm.Print_Area" localSheetId="0">'Сводный отчетЭЭ'!$A$1:$F$27</definedName>
  </definedNames>
  <calcPr calcId="145621"/>
</workbook>
</file>

<file path=xl/calcChain.xml><?xml version="1.0" encoding="utf-8"?>
<calcChain xmlns="http://schemas.openxmlformats.org/spreadsheetml/2006/main">
  <c r="F8" i="6" l="1"/>
  <c r="F6" i="6"/>
  <c r="F18" i="15"/>
  <c r="F17" i="15"/>
  <c r="F7" i="15"/>
  <c r="F6" i="15"/>
  <c r="F5" i="15"/>
  <c r="F4" i="15"/>
  <c r="E5" i="6"/>
  <c r="F5" i="6"/>
  <c r="G6" i="7"/>
  <c r="F19" i="15"/>
  <c r="G3" i="7"/>
  <c r="F8" i="15"/>
  <c r="D14" i="15"/>
  <c r="G8" i="7"/>
</calcChain>
</file>

<file path=xl/sharedStrings.xml><?xml version="1.0" encoding="utf-8"?>
<sst xmlns="http://schemas.openxmlformats.org/spreadsheetml/2006/main" count="46" uniqueCount="44">
  <si>
    <t>№ счётчика</t>
  </si>
  <si>
    <t>ИТОГО</t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</si>
  <si>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</si>
  <si>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</si>
  <si>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</si>
  <si>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</si>
  <si>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</si>
  <si>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</si>
  <si>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</si>
  <si>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r>
      <t xml:space="preserve">Расход тепловой энергии (текущий) на кв. м жилых помещений и офисов в МКД   (формула 18 Приложение №2 Постановления Правительства РФ 354 от 06.05.11 г.), </t>
    </r>
    <r>
      <rPr>
        <b/>
        <u/>
        <sz val="11"/>
        <color indexed="8"/>
        <rFont val="Calibri"/>
        <family val="2"/>
        <charset val="204"/>
      </rPr>
      <t>рубли/кв.м.</t>
    </r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</si>
  <si>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</si>
  <si>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</si>
  <si>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</si>
  <si>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</si>
  <si>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Потребитель</t>
  </si>
  <si>
    <t>Номер   счётчика</t>
  </si>
  <si>
    <t>Показание предыдущ.</t>
  </si>
  <si>
    <t>Показание текущ.</t>
  </si>
  <si>
    <t>коэфф. ТТ</t>
  </si>
  <si>
    <t>Расход, кВт/ч</t>
  </si>
  <si>
    <t xml:space="preserve">ВРУ  жилого дома </t>
  </si>
  <si>
    <t>квартиры ввод 1</t>
  </si>
  <si>
    <t>300/5</t>
  </si>
  <si>
    <t>квартиры ввод 2</t>
  </si>
  <si>
    <t>МОП</t>
  </si>
  <si>
    <t>ВНС и ИТП</t>
  </si>
  <si>
    <t xml:space="preserve">Общедомовые нужды на электроснабжение </t>
  </si>
  <si>
    <t>где Si площадь Вашего помещения,</t>
  </si>
  <si>
    <t>9250 кв.м. площадь всех помещений потребителей в многоквартирном доме.</t>
  </si>
  <si>
    <t>или</t>
  </si>
  <si>
    <t>руб./кв.м.</t>
  </si>
  <si>
    <t>ВРУ подземного гаража</t>
  </si>
  <si>
    <t>Рабоч.освещение</t>
  </si>
  <si>
    <t>100/5</t>
  </si>
  <si>
    <t>Вент,ДУ,лифты гаражные</t>
  </si>
  <si>
    <t>250/5</t>
  </si>
  <si>
    <t>Площадь помещений многоквартирного дома (с гаражом), находящихся в собственности, кв.м.</t>
  </si>
  <si>
    <t>отопление, рубли/кв.м.</t>
  </si>
  <si>
    <t>Отчет по электроснабжению жилого дома 8 марта, д. 2А за февраль 2016 г.</t>
  </si>
  <si>
    <t>Инженер службы эксплуатации ООО "Дианик-Эстейт"</t>
  </si>
  <si>
    <t>Тулгэра Д.Г.</t>
  </si>
  <si>
    <t>формулы 10 и 12 - (20652-7320-6456-4112)кВт*ч х  Si/9212,3 кв.м. х 3,18 руб.</t>
  </si>
  <si>
    <t>показаний общего прибора учета тепловой энергии отопления с  26.01.16 г. по 25.02.16г.</t>
  </si>
  <si>
    <t>Расчет платы за коммунальную услуги по гаражу за февраль 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</si>
</sst>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72" formatCode="_-* #,##0.00_р_._-;\-* #,##0.00_р_._-;_-* \-??_р_._-;_-@_-"/>
    <numFmt numFmtId="173" formatCode="_-* #,##0.000_р_._-;\-* #,##0.000_р_._-;_-* \-??_р_._-;_-@_-"/>
    <numFmt numFmtId="174" formatCode="_-* #,##0.000_р_._-;\-* #,##0.000_р_._-;_-* &quot;-&quot;??_р_._-;_-@_-"/>
    <numFmt numFmtId="175" formatCode="_(* #,##0.00_);_(* \(#,##0.00\);_(* &quot;-&quot;??_);_(@_)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1"/>
      <color indexed="8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3" fillId="0" borderId="0"/>
    <xf numFmtId="43" fontId="12" fillId="0" borderId="0" applyFont="0" applyFill="0" applyBorder="0" applyAlignment="0" applyProtection="0"/>
    <xf numFmtId="17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1" xfId="0" applyBorder="1"/>
    <xf numFmtId="0" fontId="5" fillId="0" borderId="0" xfId="0" applyFont="1" applyAlignment="1">
      <alignment horizontal="center"/>
    </xf>
    <xf numFmtId="172" fontId="5" fillId="0" borderId="0" xfId="4" applyNumberFormat="1" applyFont="1" applyBorder="1" applyAlignment="1" applyProtection="1">
      <alignment horizontal="center"/>
    </xf>
    <xf numFmtId="0" fontId="5" fillId="0" borderId="1" xfId="0" applyFont="1" applyBorder="1" applyAlignment="1">
      <alignment horizontal="center" vertical="center" wrapText="1"/>
    </xf>
    <xf numFmtId="172" fontId="5" fillId="0" borderId="1" xfId="4" applyNumberFormat="1" applyFont="1" applyBorder="1" applyAlignment="1" applyProtection="1">
      <alignment horizontal="center" vertical="center" wrapText="1"/>
    </xf>
    <xf numFmtId="1" fontId="5" fillId="0" borderId="1" xfId="1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/>
    </xf>
    <xf numFmtId="172" fontId="6" fillId="0" borderId="1" xfId="4" applyNumberFormat="1" applyFont="1" applyBorder="1" applyAlignment="1" applyProtection="1">
      <alignment horizontal="center" vertical="center" wrapText="1"/>
    </xf>
    <xf numFmtId="172" fontId="6" fillId="0" borderId="1" xfId="4" applyNumberFormat="1" applyFont="1" applyBorder="1" applyAlignment="1" applyProtection="1">
      <alignment horizontal="center"/>
    </xf>
    <xf numFmtId="172" fontId="12" fillId="0" borderId="0" xfId="4" applyNumberFormat="1" applyFont="1" applyBorder="1" applyAlignment="1" applyProtection="1"/>
    <xf numFmtId="4" fontId="14" fillId="0" borderId="0" xfId="4" applyNumberFormat="1" applyFont="1" applyBorder="1" applyAlignment="1" applyProtection="1"/>
    <xf numFmtId="172" fontId="15" fillId="0" borderId="0" xfId="4" applyNumberFormat="1" applyFont="1" applyBorder="1" applyProtection="1"/>
    <xf numFmtId="172" fontId="16" fillId="0" borderId="0" xfId="4" applyNumberFormat="1" applyFont="1"/>
    <xf numFmtId="172" fontId="17" fillId="0" borderId="0" xfId="4" applyNumberFormat="1" applyFont="1"/>
    <xf numFmtId="172" fontId="18" fillId="0" borderId="0" xfId="4" applyNumberFormat="1" applyFont="1"/>
    <xf numFmtId="0" fontId="16" fillId="0" borderId="2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1" fillId="0" borderId="0" xfId="2" applyFont="1"/>
    <xf numFmtId="0" fontId="1" fillId="0" borderId="0" xfId="2"/>
    <xf numFmtId="0" fontId="2" fillId="0" borderId="0" xfId="2" applyFont="1" applyAlignment="1">
      <alignment horizontal="right"/>
    </xf>
    <xf numFmtId="175" fontId="2" fillId="0" borderId="0" xfId="5" applyNumberFormat="1" applyFont="1"/>
    <xf numFmtId="0" fontId="2" fillId="0" borderId="0" xfId="2" applyFont="1"/>
    <xf numFmtId="0" fontId="8" fillId="0" borderId="0" xfId="0" applyFont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0" borderId="6" xfId="0" applyFont="1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0" fillId="0" borderId="0" xfId="0" applyAlignment="1"/>
    <xf numFmtId="43" fontId="12" fillId="0" borderId="0" xfId="4" applyFont="1"/>
    <xf numFmtId="0" fontId="9" fillId="2" borderId="0" xfId="2" applyFont="1" applyFill="1" applyAlignment="1">
      <alignment horizontal="left"/>
    </xf>
    <xf numFmtId="174" fontId="10" fillId="2" borderId="0" xfId="5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/>
    <xf numFmtId="0" fontId="8" fillId="2" borderId="1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6" fillId="0" borderId="0" xfId="0" applyFont="1" applyAlignment="1"/>
    <xf numFmtId="0" fontId="0" fillId="0" borderId="0" xfId="0" applyAlignment="1"/>
  </cellXfs>
  <cellStyles count="6">
    <cellStyle name="TableStyleLight1" xfId="1"/>
    <cellStyle name="Обычный" xfId="0" builtinId="0"/>
    <cellStyle name="Обычный 3" xfId="2"/>
    <cellStyle name="Обычный 4" xfId="3"/>
    <cellStyle name="Финансовый" xfId="4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zoomScale="110" zoomScaleNormal="100" zoomScaleSheetLayoutView="110" workbookViewId="0">
      <pane ySplit="1" topLeftCell="A2" activePane="bottomLeft" state="frozen"/>
      <selection pane="bottomLeft" activeCell="F4" sqref="F4:F5"/>
    </sheetView>
  </sheetViews>
  <sheetFormatPr defaultRowHeight="15" x14ac:dyDescent="0.25"/>
  <cols>
    <col min="1" max="1" width="18.7109375" customWidth="1"/>
    <col min="2" max="2" width="14" customWidth="1"/>
    <col min="3" max="4" width="13.140625" customWidth="1"/>
    <col min="5" max="5" width="12.7109375" customWidth="1"/>
    <col min="6" max="6" width="18.85546875" customWidth="1"/>
  </cols>
  <sheetData>
    <row r="1" spans="1:7" ht="18.75" x14ac:dyDescent="0.3">
      <c r="A1" s="16" t="s">
        <v>38</v>
      </c>
      <c r="B1" s="16"/>
      <c r="C1" s="16"/>
      <c r="D1" s="16"/>
      <c r="E1" s="16"/>
      <c r="F1" s="17"/>
      <c r="G1" s="44"/>
    </row>
    <row r="2" spans="1:7" ht="30" x14ac:dyDescent="0.25">
      <c r="A2" s="18" t="s">
        <v>14</v>
      </c>
      <c r="B2" s="18" t="s">
        <v>15</v>
      </c>
      <c r="C2" s="19" t="s">
        <v>16</v>
      </c>
      <c r="D2" s="20" t="s">
        <v>17</v>
      </c>
      <c r="E2" s="19" t="s">
        <v>18</v>
      </c>
      <c r="F2" s="21" t="s">
        <v>19</v>
      </c>
    </row>
    <row r="3" spans="1:7" x14ac:dyDescent="0.25">
      <c r="A3" s="52" t="s">
        <v>20</v>
      </c>
      <c r="B3" s="53"/>
      <c r="C3" s="53"/>
      <c r="D3" s="53"/>
      <c r="E3" s="53"/>
      <c r="F3" s="22"/>
    </row>
    <row r="4" spans="1:7" x14ac:dyDescent="0.25">
      <c r="A4" s="23" t="s">
        <v>21</v>
      </c>
      <c r="B4" s="24">
        <v>3372506</v>
      </c>
      <c r="C4" s="25">
        <v>2128</v>
      </c>
      <c r="D4" s="25">
        <v>2250</v>
      </c>
      <c r="E4" s="25" t="s">
        <v>22</v>
      </c>
      <c r="F4" s="25">
        <f>(D4-C4)*60</f>
        <v>7320</v>
      </c>
    </row>
    <row r="5" spans="1:7" x14ac:dyDescent="0.25">
      <c r="A5" s="23" t="s">
        <v>23</v>
      </c>
      <c r="B5" s="24">
        <v>3372116</v>
      </c>
      <c r="C5" s="25">
        <v>391.4</v>
      </c>
      <c r="D5" s="25">
        <v>499</v>
      </c>
      <c r="E5" s="25" t="s">
        <v>22</v>
      </c>
      <c r="F5" s="25">
        <f>(D5-C5)*60</f>
        <v>6456.0000000000018</v>
      </c>
    </row>
    <row r="6" spans="1:7" x14ac:dyDescent="0.25">
      <c r="A6" s="23" t="s">
        <v>24</v>
      </c>
      <c r="B6" s="24">
        <v>3234145</v>
      </c>
      <c r="C6" s="25">
        <v>54515</v>
      </c>
      <c r="D6" s="25">
        <v>57279</v>
      </c>
      <c r="E6" s="25">
        <v>1</v>
      </c>
      <c r="F6" s="51">
        <f>D6-C6</f>
        <v>2764</v>
      </c>
    </row>
    <row r="7" spans="1:7" x14ac:dyDescent="0.25">
      <c r="A7" s="23" t="s">
        <v>25</v>
      </c>
      <c r="B7" s="24">
        <v>3232979</v>
      </c>
      <c r="C7" s="25">
        <v>55456</v>
      </c>
      <c r="D7" s="25">
        <v>59568</v>
      </c>
      <c r="E7" s="25">
        <v>1</v>
      </c>
      <c r="F7" s="25">
        <f xml:space="preserve"> D7-C7</f>
        <v>4112</v>
      </c>
    </row>
    <row r="8" spans="1:7" x14ac:dyDescent="0.25">
      <c r="A8" s="26" t="s">
        <v>1</v>
      </c>
      <c r="B8" s="54"/>
      <c r="C8" s="55"/>
      <c r="D8" s="55"/>
      <c r="E8" s="56"/>
      <c r="F8" s="27">
        <f>SUM(F4:F7)</f>
        <v>20652</v>
      </c>
    </row>
    <row r="9" spans="1:7" x14ac:dyDescent="0.25">
      <c r="A9" s="28"/>
      <c r="B9" s="29"/>
      <c r="C9" s="29"/>
      <c r="D9" s="29"/>
      <c r="E9" s="29"/>
      <c r="F9" s="29"/>
    </row>
    <row r="10" spans="1:7" x14ac:dyDescent="0.25">
      <c r="A10" s="28" t="s">
        <v>26</v>
      </c>
      <c r="B10" s="29"/>
      <c r="C10" s="29"/>
      <c r="D10" s="29"/>
      <c r="E10" s="29"/>
      <c r="F10" s="29"/>
    </row>
    <row r="11" spans="1:7" x14ac:dyDescent="0.25">
      <c r="A11" s="47" t="s">
        <v>41</v>
      </c>
      <c r="B11" s="47"/>
      <c r="C11" s="47"/>
      <c r="D11" s="47"/>
      <c r="E11" s="48"/>
      <c r="F11" s="29"/>
    </row>
    <row r="12" spans="1:7" x14ac:dyDescent="0.25">
      <c r="A12" s="30" t="s">
        <v>27</v>
      </c>
      <c r="B12" s="31"/>
      <c r="C12" s="31"/>
      <c r="D12" s="31"/>
      <c r="E12" s="31"/>
      <c r="F12" s="29"/>
    </row>
    <row r="13" spans="1:7" x14ac:dyDescent="0.25">
      <c r="A13" s="30" t="s">
        <v>28</v>
      </c>
      <c r="B13" s="31"/>
      <c r="C13" s="31"/>
      <c r="D13" s="31"/>
      <c r="E13" s="31"/>
      <c r="F13" s="29"/>
    </row>
    <row r="14" spans="1:7" x14ac:dyDescent="0.25">
      <c r="A14" s="30"/>
      <c r="B14" s="31"/>
      <c r="C14" s="32" t="s">
        <v>29</v>
      </c>
      <c r="D14" s="33">
        <f>(F8-F5-F4-F7)*3.18/9212.3</f>
        <v>0.95410700910738855</v>
      </c>
      <c r="E14" s="34" t="s">
        <v>30</v>
      </c>
      <c r="F14" s="29"/>
    </row>
    <row r="15" spans="1:7" x14ac:dyDescent="0.25">
      <c r="A15" s="35"/>
      <c r="B15" s="35"/>
      <c r="C15" s="35"/>
      <c r="D15" s="35"/>
      <c r="E15" s="35"/>
      <c r="F15" s="35"/>
    </row>
    <row r="16" spans="1:7" x14ac:dyDescent="0.25">
      <c r="A16" s="57" t="s">
        <v>31</v>
      </c>
      <c r="B16" s="58"/>
      <c r="C16" s="58"/>
      <c r="D16" s="58"/>
      <c r="E16" s="58"/>
      <c r="F16" s="59"/>
    </row>
    <row r="17" spans="1:6" x14ac:dyDescent="0.25">
      <c r="A17" s="36" t="s">
        <v>32</v>
      </c>
      <c r="B17" s="27">
        <v>3372072</v>
      </c>
      <c r="C17" s="37">
        <v>4122.3</v>
      </c>
      <c r="D17" s="37">
        <v>4347</v>
      </c>
      <c r="E17" s="38" t="s">
        <v>33</v>
      </c>
      <c r="F17" s="37">
        <f>(D17-C17)*20</f>
        <v>4493.9999999999964</v>
      </c>
    </row>
    <row r="18" spans="1:6" ht="30" x14ac:dyDescent="0.25">
      <c r="A18" s="39" t="s">
        <v>34</v>
      </c>
      <c r="B18" s="27">
        <v>5042703</v>
      </c>
      <c r="C18" s="37">
        <v>162.83000000000001</v>
      </c>
      <c r="D18" s="37">
        <v>177</v>
      </c>
      <c r="E18" s="38" t="s">
        <v>35</v>
      </c>
      <c r="F18" s="37">
        <f>(D18-C18)*50</f>
        <v>708.49999999999932</v>
      </c>
    </row>
    <row r="19" spans="1:6" x14ac:dyDescent="0.25">
      <c r="A19" s="1" t="s">
        <v>1</v>
      </c>
      <c r="B19" s="40"/>
      <c r="C19" s="41"/>
      <c r="D19" s="41"/>
      <c r="E19" s="41"/>
      <c r="F19" s="42">
        <f>F17+F18</f>
        <v>5202.4999999999955</v>
      </c>
    </row>
    <row r="20" spans="1:6" x14ac:dyDescent="0.25">
      <c r="B20" s="35"/>
    </row>
    <row r="21" spans="1:6" ht="20.25" x14ac:dyDescent="0.3">
      <c r="B21" s="35"/>
      <c r="D21" s="43"/>
    </row>
    <row r="23" spans="1:6" x14ac:dyDescent="0.25">
      <c r="A23" s="60" t="s">
        <v>39</v>
      </c>
      <c r="B23" s="60"/>
      <c r="C23" s="60"/>
      <c r="D23" s="60"/>
      <c r="E23" s="50"/>
      <c r="F23" s="49" t="s">
        <v>40</v>
      </c>
    </row>
  </sheetData>
  <mergeCells count="4">
    <mergeCell ref="A3:E3"/>
    <mergeCell ref="B8:E8"/>
    <mergeCell ref="A16:F16"/>
    <mergeCell ref="A23:D23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8" sqref="F8"/>
    </sheetView>
  </sheetViews>
  <sheetFormatPr defaultRowHeight="15" x14ac:dyDescent="0.25"/>
  <cols>
    <col min="1" max="1" width="16.28515625" customWidth="1"/>
    <col min="2" max="2" width="14.28515625" customWidth="1"/>
    <col min="3" max="4" width="16.85546875" customWidth="1"/>
    <col min="5" max="5" width="13.28515625" customWidth="1"/>
    <col min="6" max="6" width="37.5703125" customWidth="1"/>
  </cols>
  <sheetData>
    <row r="1" spans="1:6" ht="18.75" x14ac:dyDescent="0.3">
      <c r="A1" s="61" t="s">
        <v>2</v>
      </c>
      <c r="B1" s="61"/>
      <c r="C1" s="61"/>
      <c r="D1" s="61"/>
      <c r="E1" s="61"/>
    </row>
    <row r="2" spans="1:6" ht="18.75" x14ac:dyDescent="0.3">
      <c r="A2" s="62" t="s">
        <v>42</v>
      </c>
      <c r="B2" s="62"/>
      <c r="C2" s="62"/>
      <c r="D2" s="62"/>
      <c r="E2" s="62"/>
      <c r="F2" s="62"/>
    </row>
    <row r="3" spans="1:6" ht="15.75" x14ac:dyDescent="0.25">
      <c r="A3" s="2"/>
      <c r="B3" s="3"/>
      <c r="C3" s="2"/>
      <c r="D3" s="2"/>
      <c r="E3" s="2"/>
    </row>
    <row r="4" spans="1:6" ht="63" x14ac:dyDescent="0.25">
      <c r="A4" s="4" t="s">
        <v>0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56.25" x14ac:dyDescent="0.3">
      <c r="A5" s="7">
        <v>35011</v>
      </c>
      <c r="B5" s="8" t="s">
        <v>8</v>
      </c>
      <c r="C5" s="9">
        <v>994.39</v>
      </c>
      <c r="D5" s="9">
        <v>1213.6500000000001</v>
      </c>
      <c r="E5" s="9">
        <f>D5-C5</f>
        <v>219.2600000000001</v>
      </c>
      <c r="F5" s="9">
        <f>E5</f>
        <v>219.2600000000001</v>
      </c>
    </row>
    <row r="6" spans="1:6" ht="32.25" customHeight="1" x14ac:dyDescent="0.25">
      <c r="A6" s="64" t="s">
        <v>36</v>
      </c>
      <c r="B6" s="64"/>
      <c r="C6" s="64"/>
      <c r="D6" s="64"/>
      <c r="E6" s="64"/>
      <c r="F6" s="3">
        <f>9212.3+1222</f>
        <v>10434.299999999999</v>
      </c>
    </row>
    <row r="7" spans="1:6" x14ac:dyDescent="0.25">
      <c r="B7" s="10"/>
    </row>
    <row r="8" spans="1:6" ht="51.75" customHeight="1" x14ac:dyDescent="0.4">
      <c r="A8" s="63" t="s">
        <v>9</v>
      </c>
      <c r="B8" s="63"/>
      <c r="C8" s="63"/>
      <c r="D8" s="63"/>
      <c r="E8" s="11"/>
      <c r="F8" s="12">
        <f>(F5*1925.88+'Сводный отчетЭЭ'!F7*3.18-284*98.22)/F6</f>
        <v>39.049110031338977</v>
      </c>
    </row>
    <row r="9" spans="1:6" ht="18.75" x14ac:dyDescent="0.3">
      <c r="F9" s="13"/>
    </row>
  </sheetData>
  <mergeCells count="4">
    <mergeCell ref="A1:E1"/>
    <mergeCell ref="A2:F2"/>
    <mergeCell ref="A8:D8"/>
    <mergeCell ref="A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G6" sqref="G6"/>
    </sheetView>
  </sheetViews>
  <sheetFormatPr defaultRowHeight="15" x14ac:dyDescent="0.25"/>
  <cols>
    <col min="7" max="7" width="14.7109375" customWidth="1"/>
    <col min="8" max="8" width="15.28515625" customWidth="1"/>
  </cols>
  <sheetData>
    <row r="1" spans="1:9" ht="18.75" x14ac:dyDescent="0.3">
      <c r="A1" s="66" t="s">
        <v>43</v>
      </c>
      <c r="B1" s="67"/>
      <c r="C1" s="67"/>
      <c r="D1" s="67"/>
      <c r="E1" s="67"/>
      <c r="F1" s="67"/>
      <c r="G1" s="67"/>
      <c r="H1" s="67"/>
    </row>
    <row r="3" spans="1:9" ht="18.75" x14ac:dyDescent="0.3">
      <c r="A3" s="65" t="s">
        <v>10</v>
      </c>
      <c r="B3" s="65"/>
      <c r="C3" s="65"/>
      <c r="D3" s="65"/>
      <c r="E3" s="65"/>
      <c r="F3" s="13"/>
      <c r="G3" s="14">
        <f>'Сводный отчетЭЭ'!F19</f>
        <v>5202.4999999999955</v>
      </c>
    </row>
    <row r="4" spans="1:9" x14ac:dyDescent="0.25">
      <c r="A4" t="s">
        <v>11</v>
      </c>
      <c r="G4" s="14">
        <v>3</v>
      </c>
    </row>
    <row r="5" spans="1:9" x14ac:dyDescent="0.25">
      <c r="A5" t="s">
        <v>12</v>
      </c>
      <c r="G5" s="14">
        <v>0</v>
      </c>
    </row>
    <row r="6" spans="1:9" x14ac:dyDescent="0.25">
      <c r="A6" t="s">
        <v>37</v>
      </c>
      <c r="G6" s="46">
        <f>Отопление!F8*1222/134</f>
        <v>356.10457058430023</v>
      </c>
    </row>
    <row r="8" spans="1:9" ht="21" x14ac:dyDescent="0.35">
      <c r="A8" t="s">
        <v>13</v>
      </c>
      <c r="G8" s="15">
        <f>(G3*3.18+G4*525)/134+G6</f>
        <v>491.32061536041954</v>
      </c>
      <c r="H8" s="45"/>
      <c r="I8" s="45"/>
    </row>
  </sheetData>
  <mergeCells count="2">
    <mergeCell ref="A3:E3"/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Сводный отчетЭЭ</vt:lpstr>
      <vt:lpstr>Отопление</vt:lpstr>
      <vt:lpstr>Гараж</vt:lpstr>
      <vt:lpstr>'Сводный отчетЭЭ'!Область_печати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Yuri</cp:lastModifiedBy>
  <cp:lastPrinted>2016-02-29T08:05:22Z</cp:lastPrinted>
  <dcterms:created xsi:type="dcterms:W3CDTF">2015-09-15T11:53:49Z</dcterms:created>
  <dcterms:modified xsi:type="dcterms:W3CDTF">2017-02-10T23:40:20Z</dcterms:modified>
</cp:coreProperties>
</file>