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0" yWindow="0" windowWidth="19320" windowHeight="11760" tabRatio="761"/>
  </bookViews>
  <sheets>
    <sheet name="Сводный отчетЭЭ" sheetId="15" r:id="rId1"/>
    <sheet name="Отопление" sheetId="6" r:id="rId2"/>
    <sheet name="Гараж" sheetId="7" r:id="rId3"/>
  </sheets>
  <definedNames>
    <definedName name="_xlnm.Print_Area" localSheetId="0">'Сводный отчетЭЭ'!$A$1:$P$27</definedName>
  </definedNames>
  <calcPr calcId="152511"/>
</workbook>
</file>

<file path=xl/calcChain.xml><?xml version="1.0" encoding="utf-8"?>
<calcChain xmlns="http://schemas.openxmlformats.org/spreadsheetml/2006/main">
  <c r="F6" i="6" l="1"/>
  <c r="P18" i="15"/>
  <c r="P17" i="15"/>
  <c r="P7" i="15"/>
  <c r="I11" i="15" s="1"/>
  <c r="P6" i="15"/>
  <c r="P5" i="15"/>
  <c r="E11" i="15" s="1"/>
  <c r="P4" i="15"/>
  <c r="G11" i="15" s="1"/>
  <c r="E5" i="6"/>
  <c r="F5" i="6"/>
  <c r="F8" i="6" s="1"/>
  <c r="G6" i="7" s="1"/>
  <c r="P19" i="15"/>
  <c r="G3" i="7" s="1"/>
  <c r="P8" i="15"/>
  <c r="C11" i="15" s="1"/>
  <c r="G8" i="7" l="1"/>
  <c r="N14" i="15"/>
</calcChain>
</file>

<file path=xl/sharedStrings.xml><?xml version="1.0" encoding="utf-8"?>
<sst xmlns="http://schemas.openxmlformats.org/spreadsheetml/2006/main" count="52" uniqueCount="48">
  <si>
    <t>№ счётчика</t>
  </si>
  <si>
    <t>ИТОГО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</si>
  <si>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</si>
  <si>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</si>
  <si>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</si>
  <si>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</si>
  <si>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</si>
  <si>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</si>
  <si>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</si>
  <si>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indexed="8"/>
        <rFont val="Calibri"/>
        <family val="2"/>
        <charset val="204"/>
      </rPr>
      <t>рубли/кв.м.</t>
    </r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</si>
  <si>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</si>
  <si>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</si>
  <si>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</si>
  <si>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</si>
  <si>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</si>
  <si>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</si>
  <si>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</si>
  <si>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</si>
  <si>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</si>
  <si>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</si>
  <si>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</si>
  <si>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>квартиры ввод 1</t>
  </si>
  <si>
    <t>300/5</t>
  </si>
  <si>
    <t>квартиры ввод 2</t>
  </si>
  <si>
    <t>МОП</t>
  </si>
  <si>
    <t>ВНС и ИТП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</si>
  <si>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</si>
  <si>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</si>
  <si>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</si>
  <si>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</si>
  <si>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ВРУ подземного гаража</t>
  </si>
  <si>
    <t>Рабоч.освещение</t>
  </si>
  <si>
    <t>100/5</t>
  </si>
  <si>
    <t>Вент,ДУ,лифты гаражные</t>
  </si>
  <si>
    <t>250/5</t>
  </si>
  <si>
    <t>Площадь помещений многоквартирного дома (с гаражом), находящихся в собственности, кв.м.</t>
  </si>
  <si>
    <t>отопление, рубли/кв.м.</t>
  </si>
  <si>
    <t>Инженер службы эксплуатации ООО "Дианик-Эстейт"</t>
  </si>
  <si>
    <t>Тулгэра Д.Г.</t>
  </si>
  <si>
    <t>показаний общего прибора учета тепловой энергии отопления с  26.01.16 г. по 25.02.16г.</t>
  </si>
  <si>
    <t>Отчет по электроснабжению жилого дома 8 марта, д. 2А за март 2016 г.</t>
  </si>
  <si>
    <t>Расчет платы за коммунальную услуги по гаражу март  2016 года</t>
  </si>
  <si>
    <t>формулы 10 и 12 -</t>
  </si>
  <si>
    <t>(</t>
  </si>
  <si>
    <t>)</t>
  </si>
  <si>
    <t>-</t>
  </si>
  <si>
    <t>кВт*ч х  Si/9212,3 кв.м. х 3,18 руб.</t>
  </si>
  <si>
    <t>9212,3 кв.м. площадь всех помещений потребителей в многоквартирном доме.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</si>
</sst>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72" formatCode="_-* #,##0.00_р_._-;\-* #,##0.00_р_._-;_-* \-??_р_._-;_-@_-"/>
    <numFmt numFmtId="173" formatCode="_-* #,##0.000_р_._-;\-* #,##0.000_р_._-;_-* \-??_р_._-;_-@_-"/>
    <numFmt numFmtId="174" formatCode="_-* #,##0.000_р_._-;\-* #,##0.000_р_._-;_-* &quot;-&quot;??_р_._-;_-@_-"/>
    <numFmt numFmtId="175" formatCode="_(* #,##0.00_);_(* \(#,##0.00\);_(* &quot;-&quot;??_);_(@_)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3" fillId="0" borderId="0"/>
    <xf numFmtId="43" fontId="12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 applyAlignment="1">
      <alignment horizontal="center"/>
    </xf>
    <xf numFmtId="172" fontId="5" fillId="0" borderId="0" xfId="4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 vertical="center" wrapText="1"/>
    </xf>
    <xf numFmtId="172" fontId="5" fillId="0" borderId="1" xfId="4" applyNumberFormat="1" applyFont="1" applyBorder="1" applyAlignment="1" applyProtection="1">
      <alignment horizontal="center" vertical="center" wrapText="1"/>
    </xf>
    <xf numFmtId="1" fontId="5" fillId="0" borderId="1" xfId="1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/>
    </xf>
    <xf numFmtId="172" fontId="6" fillId="0" borderId="1" xfId="4" applyNumberFormat="1" applyFont="1" applyBorder="1" applyAlignment="1" applyProtection="1">
      <alignment horizontal="center" vertical="center" wrapText="1"/>
    </xf>
    <xf numFmtId="172" fontId="6" fillId="0" borderId="1" xfId="4" applyNumberFormat="1" applyFont="1" applyBorder="1" applyAlignment="1" applyProtection="1">
      <alignment horizontal="center"/>
    </xf>
    <xf numFmtId="172" fontId="12" fillId="0" borderId="0" xfId="4" applyNumberFormat="1" applyFont="1" applyBorder="1" applyAlignment="1" applyProtection="1"/>
    <xf numFmtId="4" fontId="14" fillId="0" borderId="0" xfId="4" applyNumberFormat="1" applyFont="1" applyBorder="1" applyAlignment="1" applyProtection="1"/>
    <xf numFmtId="172" fontId="15" fillId="0" borderId="0" xfId="4" applyNumberFormat="1" applyFont="1" applyBorder="1" applyProtection="1"/>
    <xf numFmtId="172" fontId="16" fillId="0" borderId="0" xfId="4" applyNumberFormat="1" applyFont="1"/>
    <xf numFmtId="172" fontId="17" fillId="0" borderId="0" xfId="4" applyNumberFormat="1" applyFont="1"/>
    <xf numFmtId="172" fontId="18" fillId="0" borderId="0" xfId="4" applyNumberFormat="1" applyFont="1"/>
    <xf numFmtId="0" fontId="16" fillId="0" borderId="2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" fillId="0" borderId="0" xfId="2" applyFont="1"/>
    <xf numFmtId="0" fontId="1" fillId="0" borderId="0" xfId="2"/>
    <xf numFmtId="0" fontId="2" fillId="0" borderId="0" xfId="2" applyFont="1" applyAlignment="1">
      <alignment horizontal="right"/>
    </xf>
    <xf numFmtId="0" fontId="2" fillId="0" borderId="0" xfId="2" applyFo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0" fillId="0" borderId="0" xfId="0" applyAlignment="1"/>
    <xf numFmtId="43" fontId="12" fillId="0" borderId="0" xfId="4" applyFont="1"/>
    <xf numFmtId="0" fontId="9" fillId="2" borderId="0" xfId="2" applyFont="1" applyFill="1" applyAlignment="1">
      <alignment horizontal="left"/>
    </xf>
    <xf numFmtId="174" fontId="10" fillId="2" borderId="0" xfId="5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8" fillId="2" borderId="1" xfId="0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/>
    </xf>
    <xf numFmtId="175" fontId="2" fillId="0" borderId="0" xfId="5" applyNumberFormat="1" applyFont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6" fillId="0" borderId="0" xfId="0" applyFont="1" applyAlignment="1"/>
    <xf numFmtId="0" fontId="0" fillId="0" borderId="0" xfId="0" applyAlignment="1"/>
  </cellXfs>
  <cellStyles count="6">
    <cellStyle name="TableStyleLight1" xfId="1"/>
    <cellStyle name="Обычный" xfId="0" builtinId="0"/>
    <cellStyle name="Обычный 3" xfId="2"/>
    <cellStyle name="Обычный 4" xfId="3"/>
    <cellStyle name="Финансовый" xfId="4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tabSelected="1" view="pageBreakPreview" zoomScale="110" zoomScaleNormal="100" zoomScaleSheetLayoutView="110" workbookViewId="0">
      <pane ySplit="1" topLeftCell="A2" activePane="bottomLeft" state="frozen"/>
      <selection pane="bottomLeft" activeCell="P4" sqref="P4:P5"/>
    </sheetView>
  </sheetViews>
  <sheetFormatPr defaultRowHeight="15" x14ac:dyDescent="0.25"/>
  <cols>
    <col min="1" max="1" width="18.25" customWidth="1"/>
    <col min="2" max="2" width="1.25" customWidth="1"/>
    <col min="3" max="3" width="6.375" customWidth="1"/>
    <col min="4" max="4" width="1.25" customWidth="1"/>
    <col min="5" max="5" width="5.75" customWidth="1"/>
    <col min="6" max="6" width="1.25" customWidth="1"/>
    <col min="7" max="7" width="5.625" customWidth="1"/>
    <col min="8" max="8" width="1.25" customWidth="1"/>
    <col min="9" max="9" width="5.625" customWidth="1"/>
    <col min="10" max="10" width="1.125" customWidth="1"/>
    <col min="11" max="11" width="4.25" customWidth="1"/>
    <col min="12" max="12" width="14" customWidth="1"/>
    <col min="13" max="14" width="13.125" customWidth="1"/>
    <col min="15" max="15" width="12.75" customWidth="1"/>
    <col min="16" max="16" width="18.875" customWidth="1"/>
  </cols>
  <sheetData>
    <row r="1" spans="1:17" ht="18.75" x14ac:dyDescent="0.3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37"/>
    </row>
    <row r="2" spans="1:17" ht="30" x14ac:dyDescent="0.25">
      <c r="A2" s="56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17" t="s">
        <v>15</v>
      </c>
      <c r="M2" s="18" t="s">
        <v>16</v>
      </c>
      <c r="N2" s="19" t="s">
        <v>17</v>
      </c>
      <c r="O2" s="18" t="s">
        <v>18</v>
      </c>
      <c r="P2" s="20" t="s">
        <v>19</v>
      </c>
    </row>
    <row r="3" spans="1:17" x14ac:dyDescent="0.25">
      <c r="A3" s="54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7" x14ac:dyDescent="0.25">
      <c r="A4" s="59" t="s">
        <v>21</v>
      </c>
      <c r="B4" s="60"/>
      <c r="C4" s="60"/>
      <c r="D4" s="60"/>
      <c r="E4" s="60"/>
      <c r="F4" s="60"/>
      <c r="G4" s="60"/>
      <c r="H4" s="60"/>
      <c r="I4" s="60"/>
      <c r="J4" s="60"/>
      <c r="K4" s="61"/>
      <c r="L4" s="21">
        <v>3372506</v>
      </c>
      <c r="M4" s="22">
        <v>2250</v>
      </c>
      <c r="N4" s="22">
        <v>2375</v>
      </c>
      <c r="O4" s="22" t="s">
        <v>22</v>
      </c>
      <c r="P4" s="22">
        <f>(N4-M4)*60</f>
        <v>7500</v>
      </c>
    </row>
    <row r="5" spans="1:17" x14ac:dyDescent="0.25">
      <c r="A5" s="59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1"/>
      <c r="L5" s="21">
        <v>3372116</v>
      </c>
      <c r="M5" s="22">
        <v>499</v>
      </c>
      <c r="N5" s="22">
        <v>611</v>
      </c>
      <c r="O5" s="22" t="s">
        <v>22</v>
      </c>
      <c r="P5" s="22">
        <f>(N5-M5)*60</f>
        <v>6720</v>
      </c>
    </row>
    <row r="6" spans="1:17" x14ac:dyDescent="0.25">
      <c r="A6" s="59" t="s">
        <v>24</v>
      </c>
      <c r="B6" s="60"/>
      <c r="C6" s="60"/>
      <c r="D6" s="60"/>
      <c r="E6" s="60"/>
      <c r="F6" s="60"/>
      <c r="G6" s="60"/>
      <c r="H6" s="60"/>
      <c r="I6" s="60"/>
      <c r="J6" s="60"/>
      <c r="K6" s="61"/>
      <c r="L6" s="21">
        <v>3234145</v>
      </c>
      <c r="M6" s="22">
        <v>57279</v>
      </c>
      <c r="N6" s="22">
        <v>60714</v>
      </c>
      <c r="O6" s="22">
        <v>1</v>
      </c>
      <c r="P6" s="44">
        <f>N6-M6</f>
        <v>3435</v>
      </c>
    </row>
    <row r="7" spans="1:17" x14ac:dyDescent="0.25">
      <c r="A7" s="59" t="s">
        <v>25</v>
      </c>
      <c r="B7" s="60"/>
      <c r="C7" s="60"/>
      <c r="D7" s="60"/>
      <c r="E7" s="60"/>
      <c r="F7" s="60"/>
      <c r="G7" s="60"/>
      <c r="H7" s="60"/>
      <c r="I7" s="60"/>
      <c r="J7" s="60"/>
      <c r="K7" s="61"/>
      <c r="L7" s="21">
        <v>3232979</v>
      </c>
      <c r="M7" s="22">
        <v>59568</v>
      </c>
      <c r="N7" s="22">
        <v>65114</v>
      </c>
      <c r="O7" s="22">
        <v>1</v>
      </c>
      <c r="P7" s="22">
        <f xml:space="preserve"> N7-M7</f>
        <v>5546</v>
      </c>
    </row>
    <row r="8" spans="1:17" x14ac:dyDescent="0.25">
      <c r="A8" s="62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4"/>
      <c r="L8" s="47"/>
      <c r="M8" s="48"/>
      <c r="N8" s="48"/>
      <c r="O8" s="49"/>
      <c r="P8" s="23">
        <f>SUM(P4:P7)</f>
        <v>23201</v>
      </c>
    </row>
    <row r="9" spans="1:17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5"/>
      <c r="P9" s="25"/>
    </row>
    <row r="10" spans="1:17" x14ac:dyDescent="0.25">
      <c r="A10" s="24" t="s">
        <v>26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25"/>
      <c r="P10" s="25"/>
    </row>
    <row r="11" spans="1:17" x14ac:dyDescent="0.25">
      <c r="A11" s="45" t="s">
        <v>42</v>
      </c>
      <c r="B11" s="40" t="s">
        <v>43</v>
      </c>
      <c r="C11" s="40">
        <f>P8</f>
        <v>23201</v>
      </c>
      <c r="D11" s="40" t="s">
        <v>45</v>
      </c>
      <c r="E11" s="40">
        <f>P5</f>
        <v>6720</v>
      </c>
      <c r="F11" s="40" t="s">
        <v>45</v>
      </c>
      <c r="G11" s="40">
        <f>P4</f>
        <v>7500</v>
      </c>
      <c r="H11" s="40" t="s">
        <v>45</v>
      </c>
      <c r="I11" s="40">
        <f>P7</f>
        <v>5546</v>
      </c>
      <c r="J11" s="40" t="s">
        <v>44</v>
      </c>
      <c r="K11" s="40" t="s">
        <v>46</v>
      </c>
      <c r="L11" s="40"/>
      <c r="M11" s="40"/>
      <c r="N11" s="40"/>
      <c r="O11" s="41"/>
      <c r="P11" s="25"/>
    </row>
    <row r="12" spans="1:17" x14ac:dyDescent="0.25">
      <c r="A12" s="26" t="s">
        <v>27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7"/>
      <c r="N12" s="27"/>
      <c r="O12" s="27"/>
      <c r="P12" s="25"/>
    </row>
    <row r="13" spans="1:17" x14ac:dyDescent="0.25">
      <c r="A13" s="26" t="s">
        <v>47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7"/>
      <c r="O13" s="27"/>
      <c r="P13" s="25"/>
    </row>
    <row r="14" spans="1:17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8" t="s">
        <v>28</v>
      </c>
      <c r="N14" s="46">
        <f>(P8-P5-P4-P7)*3.18/9212.3</f>
        <v>1.1857299480042989</v>
      </c>
      <c r="O14" s="29" t="s">
        <v>29</v>
      </c>
      <c r="P14" s="25"/>
    </row>
    <row r="15" spans="1:17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7" x14ac:dyDescent="0.25">
      <c r="A16" s="50" t="s">
        <v>30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</row>
    <row r="17" spans="1:16" x14ac:dyDescent="0.25">
      <c r="A17" s="65" t="s">
        <v>31</v>
      </c>
      <c r="B17" s="66"/>
      <c r="C17" s="66"/>
      <c r="D17" s="66"/>
      <c r="E17" s="66"/>
      <c r="F17" s="66"/>
      <c r="G17" s="66"/>
      <c r="H17" s="66"/>
      <c r="I17" s="66"/>
      <c r="J17" s="66"/>
      <c r="K17" s="67"/>
      <c r="L17" s="23">
        <v>3372072</v>
      </c>
      <c r="M17" s="31">
        <v>4347</v>
      </c>
      <c r="N17" s="31">
        <v>4600</v>
      </c>
      <c r="O17" s="32" t="s">
        <v>32</v>
      </c>
      <c r="P17" s="31">
        <f>(N17-M17)*20</f>
        <v>5060</v>
      </c>
    </row>
    <row r="18" spans="1:16" ht="15" customHeight="1" x14ac:dyDescent="0.25">
      <c r="A18" s="65" t="s">
        <v>33</v>
      </c>
      <c r="B18" s="66"/>
      <c r="C18" s="66"/>
      <c r="D18" s="66"/>
      <c r="E18" s="66"/>
      <c r="F18" s="66"/>
      <c r="G18" s="66"/>
      <c r="H18" s="66"/>
      <c r="I18" s="66"/>
      <c r="J18" s="66"/>
      <c r="K18" s="67"/>
      <c r="L18" s="31">
        <v>5042703</v>
      </c>
      <c r="M18" s="31">
        <v>177</v>
      </c>
      <c r="N18" s="31">
        <v>197</v>
      </c>
      <c r="O18" s="32" t="s">
        <v>34</v>
      </c>
      <c r="P18" s="31">
        <f>(N18-M18)*50</f>
        <v>1000</v>
      </c>
    </row>
    <row r="19" spans="1:16" x14ac:dyDescent="0.25">
      <c r="A19" s="68" t="s">
        <v>1</v>
      </c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33"/>
      <c r="M19" s="34"/>
      <c r="N19" s="34"/>
      <c r="O19" s="34"/>
      <c r="P19" s="35">
        <f>P17+P18</f>
        <v>6060</v>
      </c>
    </row>
    <row r="20" spans="1:16" x14ac:dyDescent="0.25">
      <c r="L20" s="30"/>
    </row>
    <row r="21" spans="1:16" ht="20.25" x14ac:dyDescent="0.3">
      <c r="L21" s="30"/>
      <c r="N21" s="36"/>
    </row>
    <row r="23" spans="1:16" x14ac:dyDescent="0.25">
      <c r="A23" s="53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3"/>
      <c r="P23" s="42" t="s">
        <v>38</v>
      </c>
    </row>
  </sheetData>
  <mergeCells count="13">
    <mergeCell ref="A17:K17"/>
    <mergeCell ref="A18:K18"/>
    <mergeCell ref="A19:K19"/>
    <mergeCell ref="L8:O8"/>
    <mergeCell ref="A16:P16"/>
    <mergeCell ref="A23:N23"/>
    <mergeCell ref="A3:P3"/>
    <mergeCell ref="A2:K2"/>
    <mergeCell ref="A4:K4"/>
    <mergeCell ref="A5:K5"/>
    <mergeCell ref="A6:K6"/>
    <mergeCell ref="A7:K7"/>
    <mergeCell ref="A8:K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"/>
  <sheetViews>
    <sheetView workbookViewId="0">
      <selection activeCell="F9" sqref="F9"/>
    </sheetView>
  </sheetViews>
  <sheetFormatPr defaultRowHeight="15" x14ac:dyDescent="0.25"/>
  <cols>
    <col min="1" max="1" width="16.25" customWidth="1"/>
    <col min="2" max="2" width="14.25" customWidth="1"/>
    <col min="3" max="4" width="16.875" customWidth="1"/>
    <col min="5" max="5" width="13.25" customWidth="1"/>
    <col min="6" max="6" width="37.625" customWidth="1"/>
  </cols>
  <sheetData>
    <row r="1" spans="1:6" ht="18.75" x14ac:dyDescent="0.3">
      <c r="A1" s="71" t="s">
        <v>2</v>
      </c>
      <c r="B1" s="71"/>
      <c r="C1" s="71"/>
      <c r="D1" s="71"/>
      <c r="E1" s="71"/>
    </row>
    <row r="2" spans="1:6" ht="18.75" x14ac:dyDescent="0.3">
      <c r="A2" s="72" t="s">
        <v>39</v>
      </c>
      <c r="B2" s="72"/>
      <c r="C2" s="72"/>
      <c r="D2" s="72"/>
      <c r="E2" s="72"/>
      <c r="F2" s="72"/>
    </row>
    <row r="3" spans="1:6" ht="15.75" x14ac:dyDescent="0.25">
      <c r="A3" s="1"/>
      <c r="B3" s="2"/>
      <c r="C3" s="1"/>
      <c r="D3" s="1"/>
      <c r="E3" s="1"/>
    </row>
    <row r="4" spans="1:6" ht="47.25" x14ac:dyDescent="0.25">
      <c r="A4" s="3" t="s">
        <v>0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56.25" x14ac:dyDescent="0.3">
      <c r="A5" s="6">
        <v>35011</v>
      </c>
      <c r="B5" s="7" t="s">
        <v>8</v>
      </c>
      <c r="C5" s="8">
        <v>1213.6500000000001</v>
      </c>
      <c r="D5" s="8">
        <v>1426.65</v>
      </c>
      <c r="E5" s="8">
        <f>D5-C5</f>
        <v>213</v>
      </c>
      <c r="F5" s="8">
        <f>E5</f>
        <v>213</v>
      </c>
    </row>
    <row r="6" spans="1:6" ht="32.25" customHeight="1" x14ac:dyDescent="0.25">
      <c r="A6" s="74" t="s">
        <v>35</v>
      </c>
      <c r="B6" s="74"/>
      <c r="C6" s="74"/>
      <c r="D6" s="74"/>
      <c r="E6" s="74"/>
      <c r="F6" s="2">
        <f>9212.3+1222</f>
        <v>10434.299999999999</v>
      </c>
    </row>
    <row r="7" spans="1:6" x14ac:dyDescent="0.25">
      <c r="B7" s="9"/>
    </row>
    <row r="8" spans="1:6" ht="51.75" customHeight="1" x14ac:dyDescent="0.4">
      <c r="A8" s="73" t="s">
        <v>9</v>
      </c>
      <c r="B8" s="73"/>
      <c r="C8" s="73"/>
      <c r="D8" s="73"/>
      <c r="E8" s="10"/>
      <c r="F8" s="11">
        <f>(F5*1925.88+'Сводный отчетЭЭ'!P7*3.18-(160+9*3.6)*98.22)/F6</f>
        <v>39.192968574796588</v>
      </c>
    </row>
    <row r="9" spans="1:6" ht="18.75" x14ac:dyDescent="0.3">
      <c r="F9" s="12"/>
    </row>
  </sheetData>
  <mergeCells count="4">
    <mergeCell ref="A1:E1"/>
    <mergeCell ref="A2:F2"/>
    <mergeCell ref="A8:D8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"/>
  <sheetViews>
    <sheetView workbookViewId="0">
      <selection activeCell="G11" sqref="G11"/>
    </sheetView>
  </sheetViews>
  <sheetFormatPr defaultRowHeight="15" x14ac:dyDescent="0.25"/>
  <cols>
    <col min="7" max="7" width="14.75" customWidth="1"/>
    <col min="8" max="8" width="15.25" customWidth="1"/>
  </cols>
  <sheetData>
    <row r="1" spans="1:9" ht="18.75" x14ac:dyDescent="0.3">
      <c r="A1" s="76" t="s">
        <v>41</v>
      </c>
      <c r="B1" s="77"/>
      <c r="C1" s="77"/>
      <c r="D1" s="77"/>
      <c r="E1" s="77"/>
      <c r="F1" s="77"/>
      <c r="G1" s="77"/>
      <c r="H1" s="77"/>
    </row>
    <row r="3" spans="1:9" ht="18.75" x14ac:dyDescent="0.3">
      <c r="A3" s="75" t="s">
        <v>10</v>
      </c>
      <c r="B3" s="75"/>
      <c r="C3" s="75"/>
      <c r="D3" s="75"/>
      <c r="E3" s="75"/>
      <c r="F3" s="12"/>
      <c r="G3" s="13">
        <f>'Сводный отчетЭЭ'!P19</f>
        <v>6060</v>
      </c>
    </row>
    <row r="4" spans="1:9" x14ac:dyDescent="0.25">
      <c r="A4" t="s">
        <v>11</v>
      </c>
      <c r="G4" s="13">
        <v>3</v>
      </c>
    </row>
    <row r="5" spans="1:9" x14ac:dyDescent="0.25">
      <c r="A5" t="s">
        <v>12</v>
      </c>
      <c r="G5" s="13">
        <v>0</v>
      </c>
    </row>
    <row r="6" spans="1:9" x14ac:dyDescent="0.25">
      <c r="A6" t="s">
        <v>36</v>
      </c>
      <c r="G6" s="39">
        <f>Отопление!F8*1222/134</f>
        <v>357.41647461493602</v>
      </c>
    </row>
    <row r="8" spans="1:9" ht="21" x14ac:dyDescent="0.35">
      <c r="A8" t="s">
        <v>13</v>
      </c>
      <c r="G8" s="14">
        <f>(G3*3.18+G4*525)/134+G6</f>
        <v>512.98214625672699</v>
      </c>
      <c r="H8" s="38"/>
      <c r="I8" s="38"/>
    </row>
  </sheetData>
  <mergeCells count="2">
    <mergeCell ref="A3:E3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 отчетЭЭ</vt:lpstr>
      <vt:lpstr>Отопление</vt:lpstr>
      <vt:lpstr>Гараж</vt:lpstr>
      <vt:lpstr>'Сводный отчетЭЭ'!Область_печати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Angelka</cp:lastModifiedBy>
  <cp:lastPrinted>2016-04-04T11:56:17Z</cp:lastPrinted>
  <dcterms:created xsi:type="dcterms:W3CDTF">2015-09-15T11:53:49Z</dcterms:created>
  <dcterms:modified xsi:type="dcterms:W3CDTF">2016-10-28T19:52:53Z</dcterms:modified>
</cp:coreProperties>
</file>