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uestro\Yu\Сайты\Материал\"/>
    </mc:Choice>
  </mc:AlternateContent>
  <bookViews>
    <workbookView xWindow="0" yWindow="0" windowWidth="20490" windowHeight="7755" tabRatio="761"/>
  </bookViews>
  <sheets>
    <sheet name="Сводный отчетЭЭ" sheetId="15" r:id="rId1"/>
    <sheet name="Сводный отчет вода" sheetId="5" r:id="rId2"/>
    <sheet name="Отопление" sheetId="6" r:id="rId3"/>
    <sheet name="Гараж" sheetId="7" r:id="rId4"/>
  </sheets>
  <definedNames>
    <definedName name="_xlnm.Print_Area" localSheetId="0">'Сводный отчетЭЭ'!$A$1:$P$28</definedName>
  </definedNames>
  <calcPr calcId="152511"/>
</workbook>
</file>

<file path=xl/calcChain.xml><?xml version="1.0" encoding="utf-8"?>
<calcChain xmlns="http://schemas.openxmlformats.org/spreadsheetml/2006/main">
  <c r="P19" i="15" l="1"/>
  <c r="F6" i="6"/>
  <c r="P18" i="15"/>
  <c r="P17" i="15"/>
  <c r="P7" i="15"/>
  <c r="I11" i="15"/>
  <c r="P6" i="15"/>
  <c r="P5" i="15"/>
  <c r="E11" i="15"/>
  <c r="P4" i="15"/>
  <c r="G11" i="15"/>
  <c r="E5" i="6"/>
  <c r="F5" i="6"/>
  <c r="F8" i="6"/>
  <c r="F4" i="5"/>
  <c r="G6" i="7"/>
  <c r="P20" i="15"/>
  <c r="G3" i="7"/>
  <c r="P8" i="15"/>
  <c r="C11" i="15"/>
  <c r="N14" i="15"/>
  <c r="F8" i="5"/>
  <c r="G8" i="7"/>
</calcChain>
</file>

<file path=xl/sharedStrings.xml><?xml version="1.0" encoding="utf-8"?>
<sst xmlns="http://schemas.openxmlformats.org/spreadsheetml/2006/main" count="70" uniqueCount="66">
  <si>
    <t>№ счётчика</t>
  </si>
  <si>
    <t>Дата поверки</t>
  </si>
  <si>
    <t>ИТОГО</t>
  </si>
  <si>
    <t>наименование коммунального ресурса</t>
  </si>
  <si>
    <t>заводской номер прибора учета коммунального ресурса</t>
  </si>
  <si>
    <t>Жилой дом ул. 8 Марта, д. 2 А</t>
  </si>
  <si>
    <t>показания ПУ начальное, куб.м.</t>
  </si>
  <si>
    <t>показания ПУ конечное, куб.м.</t>
  </si>
  <si>
    <t>Разница показаний ПУ, куб.м.</t>
  </si>
  <si>
    <t>ХВС общедомовой ВСХН д50</t>
  </si>
  <si>
    <t>ИПУ помещения</t>
  </si>
  <si>
    <t>Баланс ХВС</t>
  </si>
  <si>
    <r>
      <rPr>
        <b/>
        <sz val="11"/>
        <color indexed="8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11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</si>
  <si>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</si>
  <si>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</si>
  <si>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</si>
  <si>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</si>
  <si>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</si>
  <si>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</si>
  <si>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</si>
  <si>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r>
      <t xml:space="preserve">Расход тепловой энергии (текущий) на кв. м жилых помещений и офисов в МКД   (формула 18 Приложение №2 Постановления Правительства РФ 354 от 06.05.11 г.), </t>
    </r>
    <r>
      <rPr>
        <b/>
        <u/>
        <sz val="11"/>
        <color indexed="8"/>
        <rFont val="Calibri"/>
        <family val="2"/>
        <charset val="204"/>
      </rPr>
      <t>рубли/кв.м.</t>
    </r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</si>
  <si>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</si>
  <si>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</si>
  <si>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</si>
  <si>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</si>
  <si>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Потребитель</t>
  </si>
  <si>
    <t>Номер   счётчика</t>
  </si>
  <si>
    <t>Показание предыдущ.</t>
  </si>
  <si>
    <t>Показание текущ.</t>
  </si>
  <si>
    <t>коэфф. ТТ</t>
  </si>
  <si>
    <t>Расход, кВт/ч</t>
  </si>
  <si>
    <t xml:space="preserve">ВРУ  жилого дома </t>
  </si>
  <si>
    <t>квартиры ввод 1</t>
  </si>
  <si>
    <t>300/5</t>
  </si>
  <si>
    <t>квартиры ввод 2</t>
  </si>
  <si>
    <t>МОП</t>
  </si>
  <si>
    <t>ВНС и ИТП</t>
  </si>
  <si>
    <t xml:space="preserve">Общедомовые нужды на электроснабжение </t>
  </si>
  <si>
    <t>где Si площадь Вашего помещения,</t>
  </si>
  <si>
    <t>или</t>
  </si>
  <si>
    <t>руб./кв.м.</t>
  </si>
  <si>
    <t>ВРУ подземного гаража</t>
  </si>
  <si>
    <t>Рабоч.освещение</t>
  </si>
  <si>
    <t>100/5</t>
  </si>
  <si>
    <t>Вент,ДУ,лифты гаражные</t>
  </si>
  <si>
    <t>250/5</t>
  </si>
  <si>
    <t>Площадь помещений многоквартирного дома (с гаражом), находящихся в собственности, кв.м.</t>
  </si>
  <si>
    <t>отопление, рубли/кв.м.</t>
  </si>
  <si>
    <t>Инженер службы эксплуатации ООО "Дианик-Эстейт"</t>
  </si>
  <si>
    <t>Тулгэра Д.Г.</t>
  </si>
  <si>
    <r>
      <t xml:space="preserve">формула 11 - ()куб.м. х  Si/9212,3кв.м. х (22,07+26,17)руб.,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9212,3 кв.м. площадь всех помещений потребителей в многоквартирном дом        </t>
    </r>
    <r>
      <rPr>
        <b/>
        <u/>
        <sz val="11"/>
        <color indexed="8"/>
        <rFont val="Calibri"/>
        <family val="2"/>
        <charset val="204"/>
      </rPr>
      <t>рубли/кв.м.</t>
    </r>
  </si>
  <si>
    <t>2016 г.</t>
  </si>
  <si>
    <t>6125</t>
  </si>
  <si>
    <t>формулы 10 и 12 -</t>
  </si>
  <si>
    <t>(</t>
  </si>
  <si>
    <t>)</t>
  </si>
  <si>
    <t>-</t>
  </si>
  <si>
    <t>кВт*ч х  Si/9212,3 кв.м. х 3,18 руб.</t>
  </si>
  <si>
    <t>9212,3 кв.м. площадь всех помещений потребителей в многоквартирном доме.</t>
  </si>
  <si>
    <t>Оздоровит.центр</t>
  </si>
  <si>
    <t>80/5</t>
  </si>
  <si>
    <t>Отчет по электроснабжению жилого дома 8 марта, д. 2А за апрель 2016 г.</t>
  </si>
  <si>
    <t xml:space="preserve"> апрель</t>
  </si>
  <si>
    <t>Расчет платы за коммунальную услуги по гаражу апрель  2016 года</t>
  </si>
  <si>
    <t>6862</t>
  </si>
  <si>
    <t>показаний общего прибора учета тепловой энергии отопления с  25.03.16 г. по 30.04.16г.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</si>
</sst>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\-??_р_._-;_-@_-"/>
    <numFmt numFmtId="165" formatCode="_-* #,##0.000_р_._-;\-* #,##0.000_р_._-;_-* \-??_р_._-;_-@_-"/>
    <numFmt numFmtId="166" formatCode="_-* #,##0.000_р_._-;\-* #,##0.000_р_._-;_-* &quot;-&quot;??_р_._-;_-@_-"/>
    <numFmt numFmtId="167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b/>
      <sz val="11"/>
      <color indexed="8"/>
      <name val="Calibri"/>
      <family val="2"/>
      <charset val="204"/>
    </font>
    <font>
      <sz val="11"/>
      <name val="Arial Cyr"/>
      <family val="2"/>
      <charset val="204"/>
    </font>
    <font>
      <b/>
      <u/>
      <sz val="11"/>
      <color indexed="8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6" fillId="0" borderId="0"/>
    <xf numFmtId="43" fontId="15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5">
    <xf numFmtId="0" fontId="0" fillId="0" borderId="0" xfId="0"/>
    <xf numFmtId="0" fontId="17" fillId="0" borderId="0" xfId="0" applyFont="1"/>
    <xf numFmtId="0" fontId="18" fillId="0" borderId="0" xfId="0" applyFont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9" fillId="0" borderId="1" xfId="1" applyNumberFormat="1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/>
    <xf numFmtId="0" fontId="5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15" fillId="0" borderId="0" xfId="1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21" fillId="0" borderId="0" xfId="1" applyNumberFormat="1" applyFont="1" applyBorder="1" applyAlignment="1" applyProtection="1">
      <alignment horizontal="center" vertical="center"/>
    </xf>
    <xf numFmtId="0" fontId="0" fillId="0" borderId="0" xfId="0" applyFill="1" applyBorder="1"/>
    <xf numFmtId="164" fontId="22" fillId="0" borderId="0" xfId="4" applyNumberFormat="1" applyFont="1" applyBorder="1"/>
    <xf numFmtId="0" fontId="8" fillId="0" borderId="0" xfId="0" applyFont="1" applyAlignment="1">
      <alignment horizontal="center"/>
    </xf>
    <xf numFmtId="164" fontId="8" fillId="0" borderId="0" xfId="4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 vertical="center" wrapText="1"/>
    </xf>
    <xf numFmtId="164" fontId="8" fillId="0" borderId="1" xfId="4" applyNumberFormat="1" applyFont="1" applyBorder="1" applyAlignment="1" applyProtection="1">
      <alignment horizontal="center" vertical="center" wrapText="1"/>
    </xf>
    <xf numFmtId="1" fontId="8" fillId="0" borderId="1" xfId="1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/>
    </xf>
    <xf numFmtId="164" fontId="9" fillId="0" borderId="1" xfId="4" applyNumberFormat="1" applyFont="1" applyBorder="1" applyAlignment="1" applyProtection="1">
      <alignment horizontal="center" vertical="center" wrapText="1"/>
    </xf>
    <xf numFmtId="164" fontId="9" fillId="0" borderId="1" xfId="4" applyNumberFormat="1" applyFont="1" applyBorder="1" applyAlignment="1" applyProtection="1">
      <alignment horizontal="center"/>
    </xf>
    <xf numFmtId="164" fontId="15" fillId="0" borderId="0" xfId="4" applyNumberFormat="1" applyFont="1" applyBorder="1" applyAlignment="1" applyProtection="1"/>
    <xf numFmtId="4" fontId="19" fillId="0" borderId="0" xfId="4" applyNumberFormat="1" applyFont="1" applyBorder="1" applyAlignment="1" applyProtection="1"/>
    <xf numFmtId="164" fontId="23" fillId="0" borderId="0" xfId="4" applyNumberFormat="1" applyFont="1" applyBorder="1" applyProtection="1"/>
    <xf numFmtId="164" fontId="22" fillId="0" borderId="0" xfId="4" applyNumberFormat="1" applyFont="1"/>
    <xf numFmtId="164" fontId="24" fillId="0" borderId="0" xfId="4" applyNumberFormat="1" applyFont="1"/>
    <xf numFmtId="164" fontId="21" fillId="0" borderId="0" xfId="4" applyNumberFormat="1" applyFont="1"/>
    <xf numFmtId="0" fontId="22" fillId="0" borderId="2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" fillId="0" borderId="0" xfId="2" applyFont="1"/>
    <xf numFmtId="0" fontId="1" fillId="0" borderId="0" xfId="2"/>
    <xf numFmtId="0" fontId="2" fillId="0" borderId="0" xfId="2" applyFont="1" applyAlignment="1">
      <alignment horizontal="right"/>
    </xf>
    <xf numFmtId="0" fontId="2" fillId="0" borderId="0" xfId="2" applyFont="1"/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0" fillId="0" borderId="0" xfId="0" applyAlignment="1"/>
    <xf numFmtId="43" fontId="15" fillId="0" borderId="0" xfId="4" applyFont="1"/>
    <xf numFmtId="1" fontId="21" fillId="2" borderId="1" xfId="1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>
      <alignment horizontal="left"/>
    </xf>
    <xf numFmtId="166" fontId="13" fillId="2" borderId="0" xfId="5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/>
    <xf numFmtId="0" fontId="11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2" fillId="2" borderId="0" xfId="2" applyFont="1" applyFill="1" applyAlignment="1">
      <alignment horizontal="center"/>
    </xf>
    <xf numFmtId="167" fontId="2" fillId="0" borderId="0" xfId="5" applyNumberFormat="1" applyFont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0" fillId="0" borderId="1" xfId="0" applyBorder="1"/>
    <xf numFmtId="0" fontId="11" fillId="0" borderId="7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0" fillId="0" borderId="7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1" fillId="0" borderId="7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1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22" fillId="0" borderId="0" xfId="0" applyFont="1" applyAlignment="1"/>
    <xf numFmtId="0" fontId="0" fillId="0" borderId="0" xfId="0" applyAlignment="1"/>
  </cellXfs>
  <cellStyles count="6">
    <cellStyle name="TableStyleLight1" xfId="1"/>
    <cellStyle name="Обычный" xfId="0" builtinId="0"/>
    <cellStyle name="Обычный 3" xfId="2"/>
    <cellStyle name="Обычный 4" xfId="3"/>
    <cellStyle name="Финансовый" xfId="4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4"/>
  <sheetViews>
    <sheetView tabSelected="1" zoomScaleSheetLayoutView="110" workbookViewId="0">
      <pane ySplit="1" topLeftCell="A2" activePane="bottomLeft" state="frozen"/>
      <selection pane="bottomLeft" activeCell="A19" sqref="A19"/>
    </sheetView>
  </sheetViews>
  <sheetFormatPr defaultRowHeight="15" x14ac:dyDescent="0.25"/>
  <cols>
    <col min="1" max="1" width="18.25" customWidth="1"/>
    <col min="2" max="2" width="1.25" customWidth="1"/>
    <col min="3" max="3" width="6.375" customWidth="1"/>
    <col min="4" max="4" width="1.25" customWidth="1"/>
    <col min="5" max="5" width="5.75" customWidth="1"/>
    <col min="6" max="6" width="1.25" customWidth="1"/>
    <col min="7" max="7" width="6.75" customWidth="1"/>
    <col min="8" max="8" width="1.25" customWidth="1"/>
    <col min="9" max="9" width="5.625" customWidth="1"/>
    <col min="10" max="10" width="1.125" customWidth="1"/>
    <col min="11" max="11" width="4.25" customWidth="1"/>
    <col min="12" max="12" width="14" customWidth="1"/>
    <col min="13" max="14" width="13.125" customWidth="1"/>
    <col min="15" max="15" width="12.75" customWidth="1"/>
    <col min="16" max="16" width="18.875" customWidth="1"/>
  </cols>
  <sheetData>
    <row r="1" spans="1:17" ht="18.75" x14ac:dyDescent="0.3">
      <c r="A1" s="36" t="s">
        <v>61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  <c r="Q1" s="55"/>
    </row>
    <row r="2" spans="1:17" ht="30" x14ac:dyDescent="0.25">
      <c r="A2" s="87" t="s">
        <v>25</v>
      </c>
      <c r="B2" s="88"/>
      <c r="C2" s="88"/>
      <c r="D2" s="88"/>
      <c r="E2" s="88"/>
      <c r="F2" s="88"/>
      <c r="G2" s="88"/>
      <c r="H2" s="88"/>
      <c r="I2" s="88"/>
      <c r="J2" s="88"/>
      <c r="K2" s="89"/>
      <c r="L2" s="38" t="s">
        <v>26</v>
      </c>
      <c r="M2" s="39" t="s">
        <v>27</v>
      </c>
      <c r="N2" s="40" t="s">
        <v>28</v>
      </c>
      <c r="O2" s="39" t="s">
        <v>29</v>
      </c>
      <c r="P2" s="41" t="s">
        <v>30</v>
      </c>
    </row>
    <row r="3" spans="1:17" x14ac:dyDescent="0.25">
      <c r="A3" s="85" t="s">
        <v>31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7" x14ac:dyDescent="0.25">
      <c r="A4" s="90" t="s">
        <v>32</v>
      </c>
      <c r="B4" s="91"/>
      <c r="C4" s="91"/>
      <c r="D4" s="91"/>
      <c r="E4" s="91"/>
      <c r="F4" s="91"/>
      <c r="G4" s="91"/>
      <c r="H4" s="91"/>
      <c r="I4" s="91"/>
      <c r="J4" s="91"/>
      <c r="K4" s="92"/>
      <c r="L4" s="42">
        <v>3372506</v>
      </c>
      <c r="M4" s="43">
        <v>2375</v>
      </c>
      <c r="N4" s="43">
        <v>2559.92</v>
      </c>
      <c r="O4" s="43" t="s">
        <v>33</v>
      </c>
      <c r="P4" s="43">
        <f>(N4-M4)*60</f>
        <v>11095.200000000004</v>
      </c>
    </row>
    <row r="5" spans="1:17" x14ac:dyDescent="0.25">
      <c r="A5" s="90" t="s">
        <v>34</v>
      </c>
      <c r="B5" s="91"/>
      <c r="C5" s="91"/>
      <c r="D5" s="91"/>
      <c r="E5" s="91"/>
      <c r="F5" s="91"/>
      <c r="G5" s="91"/>
      <c r="H5" s="91"/>
      <c r="I5" s="91"/>
      <c r="J5" s="91"/>
      <c r="K5" s="92"/>
      <c r="L5" s="42">
        <v>3372116</v>
      </c>
      <c r="M5" s="43">
        <v>611</v>
      </c>
      <c r="N5" s="43">
        <v>710.45</v>
      </c>
      <c r="O5" s="43" t="s">
        <v>33</v>
      </c>
      <c r="P5" s="43">
        <f>(N5-M5)*60</f>
        <v>5967.0000000000027</v>
      </c>
    </row>
    <row r="6" spans="1:17" x14ac:dyDescent="0.25">
      <c r="A6" s="90" t="s">
        <v>35</v>
      </c>
      <c r="B6" s="91"/>
      <c r="C6" s="91"/>
      <c r="D6" s="91"/>
      <c r="E6" s="91"/>
      <c r="F6" s="91"/>
      <c r="G6" s="91"/>
      <c r="H6" s="91"/>
      <c r="I6" s="91"/>
      <c r="J6" s="91"/>
      <c r="K6" s="92"/>
      <c r="L6" s="42">
        <v>3234145</v>
      </c>
      <c r="M6" s="43">
        <v>60714</v>
      </c>
      <c r="N6" s="43">
        <v>63855.07</v>
      </c>
      <c r="O6" s="43">
        <v>1</v>
      </c>
      <c r="P6" s="63">
        <f>N6-M6</f>
        <v>3141.0699999999997</v>
      </c>
    </row>
    <row r="7" spans="1:17" x14ac:dyDescent="0.25">
      <c r="A7" s="90" t="s">
        <v>36</v>
      </c>
      <c r="B7" s="91"/>
      <c r="C7" s="91"/>
      <c r="D7" s="91"/>
      <c r="E7" s="91"/>
      <c r="F7" s="91"/>
      <c r="G7" s="91"/>
      <c r="H7" s="91"/>
      <c r="I7" s="91"/>
      <c r="J7" s="91"/>
      <c r="K7" s="92"/>
      <c r="L7" s="42">
        <v>3232979</v>
      </c>
      <c r="M7" s="43">
        <v>65114</v>
      </c>
      <c r="N7" s="43">
        <v>70447.520000000004</v>
      </c>
      <c r="O7" s="43">
        <v>1</v>
      </c>
      <c r="P7" s="43">
        <f xml:space="preserve"> N7-M7</f>
        <v>5333.5200000000041</v>
      </c>
    </row>
    <row r="8" spans="1:17" x14ac:dyDescent="0.25">
      <c r="A8" s="93" t="s">
        <v>2</v>
      </c>
      <c r="B8" s="94"/>
      <c r="C8" s="94"/>
      <c r="D8" s="94"/>
      <c r="E8" s="94"/>
      <c r="F8" s="94"/>
      <c r="G8" s="94"/>
      <c r="H8" s="94"/>
      <c r="I8" s="94"/>
      <c r="J8" s="94"/>
      <c r="K8" s="95"/>
      <c r="L8" s="78"/>
      <c r="M8" s="79"/>
      <c r="N8" s="79"/>
      <c r="O8" s="80"/>
      <c r="P8" s="44">
        <f>SUM(P4:P7)</f>
        <v>25536.790000000012</v>
      </c>
    </row>
    <row r="9" spans="1:17" x14ac:dyDescent="0.2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6"/>
      <c r="M9" s="46"/>
      <c r="N9" s="46"/>
      <c r="O9" s="46"/>
      <c r="P9" s="46"/>
    </row>
    <row r="10" spans="1:17" x14ac:dyDescent="0.25">
      <c r="A10" s="45" t="s">
        <v>37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6"/>
      <c r="M10" s="46"/>
      <c r="N10" s="46"/>
      <c r="O10" s="46"/>
      <c r="P10" s="46"/>
    </row>
    <row r="11" spans="1:17" x14ac:dyDescent="0.25">
      <c r="A11" s="65" t="s">
        <v>53</v>
      </c>
      <c r="B11" s="59" t="s">
        <v>54</v>
      </c>
      <c r="C11" s="59">
        <f>P8</f>
        <v>25536.790000000012</v>
      </c>
      <c r="D11" s="59" t="s">
        <v>56</v>
      </c>
      <c r="E11" s="59">
        <f>P5</f>
        <v>5967.0000000000027</v>
      </c>
      <c r="F11" s="59" t="s">
        <v>56</v>
      </c>
      <c r="G11" s="59">
        <f>P4</f>
        <v>11095.200000000004</v>
      </c>
      <c r="H11" s="59" t="s">
        <v>56</v>
      </c>
      <c r="I11" s="59">
        <f>P7</f>
        <v>5333.5200000000041</v>
      </c>
      <c r="J11" s="59" t="s">
        <v>55</v>
      </c>
      <c r="K11" s="59" t="s">
        <v>57</v>
      </c>
      <c r="L11" s="59"/>
      <c r="M11" s="59"/>
      <c r="N11" s="59"/>
      <c r="O11" s="60"/>
      <c r="P11" s="46"/>
    </row>
    <row r="12" spans="1:17" x14ac:dyDescent="0.25">
      <c r="A12" s="47" t="s">
        <v>38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8"/>
      <c r="M12" s="48"/>
      <c r="N12" s="48"/>
      <c r="O12" s="48"/>
      <c r="P12" s="46"/>
    </row>
    <row r="13" spans="1:17" x14ac:dyDescent="0.25">
      <c r="A13" s="47" t="s">
        <v>58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8"/>
      <c r="M13" s="48"/>
      <c r="N13" s="48"/>
      <c r="O13" s="48"/>
      <c r="P13" s="46"/>
    </row>
    <row r="14" spans="1:17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8"/>
      <c r="M14" s="49" t="s">
        <v>39</v>
      </c>
      <c r="N14" s="66">
        <f>(P8-P5-P4-P7)*3.18/9212.3</f>
        <v>1.0842680546660444</v>
      </c>
      <c r="O14" s="50" t="s">
        <v>40</v>
      </c>
      <c r="P14" s="46"/>
    </row>
    <row r="15" spans="1:17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spans="1:17" x14ac:dyDescent="0.25">
      <c r="A16" s="81" t="s">
        <v>41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3"/>
    </row>
    <row r="17" spans="1:16" x14ac:dyDescent="0.25">
      <c r="A17" s="72" t="s">
        <v>42</v>
      </c>
      <c r="B17" s="73"/>
      <c r="C17" s="73"/>
      <c r="D17" s="73"/>
      <c r="E17" s="73"/>
      <c r="F17" s="73"/>
      <c r="G17" s="73"/>
      <c r="H17" s="73"/>
      <c r="I17" s="73"/>
      <c r="J17" s="73"/>
      <c r="K17" s="74"/>
      <c r="L17" s="44">
        <v>3372072</v>
      </c>
      <c r="M17" s="52">
        <v>4600</v>
      </c>
      <c r="N17" s="52">
        <v>4865.1899999999996</v>
      </c>
      <c r="O17" s="52" t="s">
        <v>43</v>
      </c>
      <c r="P17" s="52">
        <f>(N17-M17)*20</f>
        <v>5303.799999999992</v>
      </c>
    </row>
    <row r="18" spans="1:16" ht="15" customHeight="1" x14ac:dyDescent="0.25">
      <c r="A18" s="72" t="s">
        <v>44</v>
      </c>
      <c r="B18" s="73"/>
      <c r="C18" s="73"/>
      <c r="D18" s="73"/>
      <c r="E18" s="73"/>
      <c r="F18" s="73"/>
      <c r="G18" s="73"/>
      <c r="H18" s="73"/>
      <c r="I18" s="73"/>
      <c r="J18" s="73"/>
      <c r="K18" s="74"/>
      <c r="L18" s="52">
        <v>5042703</v>
      </c>
      <c r="M18" s="52">
        <v>197</v>
      </c>
      <c r="N18" s="52">
        <v>214.13</v>
      </c>
      <c r="O18" s="52" t="s">
        <v>45</v>
      </c>
      <c r="P18" s="52">
        <f>(N18-M18)*50</f>
        <v>856.49999999999977</v>
      </c>
    </row>
    <row r="19" spans="1:16" ht="15" customHeight="1" x14ac:dyDescent="0.25">
      <c r="A19" s="69" t="s">
        <v>59</v>
      </c>
      <c r="B19" s="67"/>
      <c r="C19" s="67"/>
      <c r="D19" s="67"/>
      <c r="E19" s="67"/>
      <c r="F19" s="67"/>
      <c r="G19" s="67"/>
      <c r="H19" s="67"/>
      <c r="I19" s="67"/>
      <c r="J19" s="67"/>
      <c r="K19" s="68"/>
      <c r="L19" s="52">
        <v>3372350</v>
      </c>
      <c r="M19" s="52">
        <v>8</v>
      </c>
      <c r="N19" s="52">
        <v>8.35</v>
      </c>
      <c r="O19" s="52" t="s">
        <v>60</v>
      </c>
      <c r="P19" s="52">
        <f>(N19-M19)*16</f>
        <v>5.5999999999999943</v>
      </c>
    </row>
    <row r="20" spans="1:16" x14ac:dyDescent="0.25">
      <c r="A20" s="75" t="s">
        <v>2</v>
      </c>
      <c r="B20" s="76"/>
      <c r="C20" s="76"/>
      <c r="D20" s="76"/>
      <c r="E20" s="76"/>
      <c r="F20" s="76"/>
      <c r="G20" s="76"/>
      <c r="H20" s="76"/>
      <c r="I20" s="76"/>
      <c r="J20" s="76"/>
      <c r="K20" s="77"/>
      <c r="L20" s="70"/>
      <c r="M20" s="71"/>
      <c r="N20" s="71"/>
      <c r="O20" s="71"/>
      <c r="P20" s="53">
        <f>P17+P18</f>
        <v>6160.299999999992</v>
      </c>
    </row>
    <row r="21" spans="1:16" x14ac:dyDescent="0.25">
      <c r="L21" s="51"/>
    </row>
    <row r="22" spans="1:16" ht="20.25" x14ac:dyDescent="0.3">
      <c r="L22" s="51"/>
      <c r="N22" s="54"/>
    </row>
    <row r="24" spans="1:16" x14ac:dyDescent="0.25">
      <c r="A24" s="84" t="s">
        <v>48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62"/>
      <c r="P24" s="61" t="s">
        <v>49</v>
      </c>
    </row>
  </sheetData>
  <mergeCells count="13">
    <mergeCell ref="A3:P3"/>
    <mergeCell ref="A2:K2"/>
    <mergeCell ref="A4:K4"/>
    <mergeCell ref="A5:K5"/>
    <mergeCell ref="A6:K6"/>
    <mergeCell ref="A7:K7"/>
    <mergeCell ref="A17:K17"/>
    <mergeCell ref="A18:K18"/>
    <mergeCell ref="A20:K20"/>
    <mergeCell ref="L8:O8"/>
    <mergeCell ref="A16:P16"/>
    <mergeCell ref="A24:N24"/>
    <mergeCell ref="A8:K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2"/>
  <sheetViews>
    <sheetView workbookViewId="0">
      <selection activeCell="F8" sqref="F8"/>
    </sheetView>
  </sheetViews>
  <sheetFormatPr defaultRowHeight="15" x14ac:dyDescent="0.25"/>
  <cols>
    <col min="1" max="1" width="17.125" customWidth="1"/>
    <col min="2" max="2" width="17.875" customWidth="1"/>
    <col min="3" max="3" width="13.125" customWidth="1"/>
    <col min="4" max="4" width="12.375" customWidth="1"/>
    <col min="5" max="5" width="14" customWidth="1"/>
    <col min="6" max="6" width="16.125" customWidth="1"/>
  </cols>
  <sheetData>
    <row r="1" spans="1:6" x14ac:dyDescent="0.25">
      <c r="A1" s="97" t="s">
        <v>5</v>
      </c>
      <c r="B1" s="97"/>
      <c r="C1" s="97"/>
      <c r="D1" s="64" t="s">
        <v>62</v>
      </c>
      <c r="E1" s="1" t="s">
        <v>51</v>
      </c>
      <c r="F1" s="2"/>
    </row>
    <row r="2" spans="1:6" x14ac:dyDescent="0.25">
      <c r="A2" s="1"/>
      <c r="B2" s="2"/>
      <c r="C2" s="2"/>
      <c r="D2" s="2"/>
      <c r="E2" s="2"/>
      <c r="F2" s="2"/>
    </row>
    <row r="3" spans="1:6" ht="72" customHeight="1" x14ac:dyDescent="0.25">
      <c r="A3" s="3" t="s">
        <v>3</v>
      </c>
      <c r="B3" s="3" t="s">
        <v>4</v>
      </c>
      <c r="C3" s="3" t="s">
        <v>1</v>
      </c>
      <c r="D3" s="3" t="s">
        <v>6</v>
      </c>
      <c r="E3" s="3" t="s">
        <v>7</v>
      </c>
      <c r="F3" s="3" t="s">
        <v>8</v>
      </c>
    </row>
    <row r="4" spans="1:6" ht="55.15" customHeight="1" x14ac:dyDescent="0.25">
      <c r="A4" s="4" t="s">
        <v>9</v>
      </c>
      <c r="B4" s="5">
        <v>14567260</v>
      </c>
      <c r="C4" s="6">
        <v>42394</v>
      </c>
      <c r="D4" s="7" t="s">
        <v>52</v>
      </c>
      <c r="E4" s="7" t="s">
        <v>64</v>
      </c>
      <c r="F4" s="8">
        <f>E4-D4</f>
        <v>737</v>
      </c>
    </row>
    <row r="5" spans="1:6" x14ac:dyDescent="0.25">
      <c r="A5" s="9"/>
      <c r="B5" s="10"/>
      <c r="C5" s="9"/>
      <c r="D5" s="11"/>
      <c r="E5" s="11"/>
      <c r="F5" s="11"/>
    </row>
    <row r="6" spans="1:6" x14ac:dyDescent="0.25">
      <c r="A6" s="12"/>
      <c r="B6" s="13"/>
      <c r="C6" s="13"/>
      <c r="D6" s="14"/>
      <c r="E6" s="14"/>
      <c r="F6" s="15"/>
    </row>
    <row r="7" spans="1:6" x14ac:dyDescent="0.25">
      <c r="A7" s="16" t="s">
        <v>10</v>
      </c>
      <c r="B7" s="17"/>
      <c r="C7" s="17"/>
      <c r="D7" s="18"/>
      <c r="E7" s="18"/>
      <c r="F7" s="8">
        <v>498</v>
      </c>
    </row>
    <row r="8" spans="1:6" ht="21" x14ac:dyDescent="0.25">
      <c r="A8" s="16" t="s">
        <v>11</v>
      </c>
      <c r="B8" s="17"/>
      <c r="C8" s="17"/>
      <c r="D8" s="18"/>
      <c r="E8" s="18"/>
      <c r="F8" s="58">
        <f>F4-F7</f>
        <v>239</v>
      </c>
    </row>
    <row r="9" spans="1:6" ht="21" x14ac:dyDescent="0.25">
      <c r="A9" s="12"/>
      <c r="B9" s="13"/>
      <c r="C9" s="13"/>
      <c r="D9" s="14"/>
      <c r="E9" s="14"/>
      <c r="F9" s="19"/>
    </row>
    <row r="10" spans="1:6" ht="81" customHeight="1" x14ac:dyDescent="0.25">
      <c r="A10" s="96" t="s">
        <v>12</v>
      </c>
      <c r="B10" s="96"/>
      <c r="C10" s="96"/>
      <c r="D10" s="96"/>
      <c r="E10" s="96"/>
      <c r="F10" s="20"/>
    </row>
    <row r="11" spans="1:6" ht="69" customHeight="1" x14ac:dyDescent="0.3">
      <c r="A11" s="96" t="s">
        <v>50</v>
      </c>
      <c r="B11" s="96"/>
      <c r="C11" s="96"/>
      <c r="D11" s="96"/>
      <c r="E11" s="96"/>
      <c r="F11" s="21"/>
    </row>
    <row r="12" spans="1:6" ht="17.25" customHeight="1" x14ac:dyDescent="0.25"/>
  </sheetData>
  <mergeCells count="3">
    <mergeCell ref="A10:E10"/>
    <mergeCell ref="A11:E11"/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9"/>
  <sheetViews>
    <sheetView workbookViewId="0">
      <selection activeCell="F8" sqref="F8"/>
    </sheetView>
  </sheetViews>
  <sheetFormatPr defaultRowHeight="15" x14ac:dyDescent="0.25"/>
  <cols>
    <col min="1" max="1" width="16.25" customWidth="1"/>
    <col min="2" max="2" width="14.25" customWidth="1"/>
    <col min="3" max="4" width="16.875" customWidth="1"/>
    <col min="5" max="5" width="13.25" customWidth="1"/>
    <col min="6" max="6" width="37.625" customWidth="1"/>
  </cols>
  <sheetData>
    <row r="1" spans="1:6" ht="18.75" x14ac:dyDescent="0.3">
      <c r="A1" s="98" t="s">
        <v>13</v>
      </c>
      <c r="B1" s="98"/>
      <c r="C1" s="98"/>
      <c r="D1" s="98"/>
      <c r="E1" s="98"/>
    </row>
    <row r="2" spans="1:6" ht="18.75" x14ac:dyDescent="0.3">
      <c r="A2" s="99" t="s">
        <v>65</v>
      </c>
      <c r="B2" s="99"/>
      <c r="C2" s="99"/>
      <c r="D2" s="99"/>
      <c r="E2" s="99"/>
      <c r="F2" s="99"/>
    </row>
    <row r="3" spans="1:6" ht="15.75" x14ac:dyDescent="0.25">
      <c r="A3" s="22"/>
      <c r="B3" s="23"/>
      <c r="C3" s="22"/>
      <c r="D3" s="22"/>
      <c r="E3" s="22"/>
    </row>
    <row r="4" spans="1:6" ht="47.25" x14ac:dyDescent="0.25">
      <c r="A4" s="24" t="s">
        <v>0</v>
      </c>
      <c r="B4" s="25" t="s">
        <v>14</v>
      </c>
      <c r="C4" s="26" t="s">
        <v>15</v>
      </c>
      <c r="D4" s="26" t="s">
        <v>16</v>
      </c>
      <c r="E4" s="26" t="s">
        <v>17</v>
      </c>
      <c r="F4" s="26" t="s">
        <v>18</v>
      </c>
    </row>
    <row r="5" spans="1:6" ht="56.25" x14ac:dyDescent="0.3">
      <c r="A5" s="27">
        <v>35011</v>
      </c>
      <c r="B5" s="28" t="s">
        <v>19</v>
      </c>
      <c r="C5" s="29">
        <v>1426.65</v>
      </c>
      <c r="D5" s="29">
        <v>1595</v>
      </c>
      <c r="E5" s="29">
        <f>D5-C5</f>
        <v>168.34999999999991</v>
      </c>
      <c r="F5" s="29">
        <f>E5</f>
        <v>168.34999999999991</v>
      </c>
    </row>
    <row r="6" spans="1:6" ht="32.25" customHeight="1" x14ac:dyDescent="0.25">
      <c r="A6" s="101" t="s">
        <v>46</v>
      </c>
      <c r="B6" s="101"/>
      <c r="C6" s="101"/>
      <c r="D6" s="101"/>
      <c r="E6" s="101"/>
      <c r="F6" s="23">
        <f>9212.3+1222</f>
        <v>10434.299999999999</v>
      </c>
    </row>
    <row r="7" spans="1:6" x14ac:dyDescent="0.25">
      <c r="B7" s="30"/>
    </row>
    <row r="8" spans="1:6" ht="51.75" customHeight="1" x14ac:dyDescent="0.4">
      <c r="A8" s="100" t="s">
        <v>20</v>
      </c>
      <c r="B8" s="100"/>
      <c r="C8" s="100"/>
      <c r="D8" s="100"/>
      <c r="E8" s="31"/>
      <c r="F8" s="32">
        <f>(F5*1925.88+'Сводный отчетЭЭ'!P7*3.18-(133+10*3.6)*98.22)/F6</f>
        <v>31.107339409447679</v>
      </c>
    </row>
    <row r="9" spans="1:6" ht="18.75" x14ac:dyDescent="0.3">
      <c r="F9" s="33"/>
    </row>
  </sheetData>
  <mergeCells count="4">
    <mergeCell ref="A1:E1"/>
    <mergeCell ref="A2:F2"/>
    <mergeCell ref="A8:D8"/>
    <mergeCell ref="A6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8"/>
  <sheetViews>
    <sheetView workbookViewId="0">
      <selection activeCell="B25" sqref="B25"/>
    </sheetView>
  </sheetViews>
  <sheetFormatPr defaultRowHeight="15" x14ac:dyDescent="0.25"/>
  <cols>
    <col min="7" max="7" width="14.75" customWidth="1"/>
    <col min="8" max="8" width="15.25" customWidth="1"/>
  </cols>
  <sheetData>
    <row r="1" spans="1:9" ht="18.75" x14ac:dyDescent="0.3">
      <c r="A1" s="103" t="s">
        <v>63</v>
      </c>
      <c r="B1" s="104"/>
      <c r="C1" s="104"/>
      <c r="D1" s="104"/>
      <c r="E1" s="104"/>
      <c r="F1" s="104"/>
      <c r="G1" s="104"/>
      <c r="H1" s="104"/>
    </row>
    <row r="3" spans="1:9" ht="18.75" x14ac:dyDescent="0.3">
      <c r="A3" s="102" t="s">
        <v>21</v>
      </c>
      <c r="B3" s="102"/>
      <c r="C3" s="102"/>
      <c r="D3" s="102"/>
      <c r="E3" s="102"/>
      <c r="F3" s="33"/>
      <c r="G3" s="34">
        <f>'Сводный отчетЭЭ'!P20</f>
        <v>6160.299999999992</v>
      </c>
    </row>
    <row r="4" spans="1:9" x14ac:dyDescent="0.25">
      <c r="A4" t="s">
        <v>22</v>
      </c>
      <c r="G4" s="34">
        <v>3</v>
      </c>
    </row>
    <row r="5" spans="1:9" x14ac:dyDescent="0.25">
      <c r="A5" t="s">
        <v>23</v>
      </c>
      <c r="G5" s="34">
        <v>0</v>
      </c>
    </row>
    <row r="6" spans="1:9" x14ac:dyDescent="0.25">
      <c r="A6" t="s">
        <v>47</v>
      </c>
      <c r="G6" s="57">
        <f>Отопление!F8*1222/134</f>
        <v>283.68036386824673</v>
      </c>
    </row>
    <row r="8" spans="1:9" ht="21" x14ac:dyDescent="0.35">
      <c r="A8" t="s">
        <v>24</v>
      </c>
      <c r="G8" s="35">
        <f>(G3*3.18+G4*525)/134+G6</f>
        <v>441.62628924138085</v>
      </c>
      <c r="H8" s="56"/>
      <c r="I8" s="56"/>
    </row>
  </sheetData>
  <mergeCells count="2">
    <mergeCell ref="A3:E3"/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Сводный отчетЭЭ</vt:lpstr>
      <vt:lpstr>Сводный отчет вода</vt:lpstr>
      <vt:lpstr>Отопление</vt:lpstr>
      <vt:lpstr>Гараж</vt:lpstr>
      <vt:lpstr>'Сводный отчетЭЭ'!Область_печати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Angelka</cp:lastModifiedBy>
  <cp:lastPrinted>2016-04-04T11:56:17Z</cp:lastPrinted>
  <dcterms:created xsi:type="dcterms:W3CDTF">2015-09-15T11:53:49Z</dcterms:created>
  <dcterms:modified xsi:type="dcterms:W3CDTF">2016-10-28T19:19:09Z</dcterms:modified>
</cp:coreProperties>
</file>