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0" yWindow="45" windowWidth="16215" windowHeight="5805" tabRatio="761" activeTab="1"/>
  </bookViews>
  <sheets>
    <sheet name="Сводный отчетЭЭ" sheetId="15" r:id="rId1"/>
    <sheet name="Сводный отчет вода" sheetId="5" r:id="rId2"/>
    <sheet name="Отопление" sheetId="6" r:id="rId3"/>
    <sheet name="Мусор" sheetId="17" r:id="rId4"/>
  </sheets>
  <definedNames>
    <definedName name="_xlnm.Print_Area" localSheetId="2">Отопление!$A$1:$F$11</definedName>
    <definedName name="_xlnm.Print_Area" localSheetId="0">'Сводный отчетЭЭ'!$A$1:$S$19</definedName>
  </definedNames>
  <calcPr calcId="145621"/>
</workbook>
</file>

<file path=xl/calcChain.xml><?xml version="1.0" encoding="utf-8"?>
<calcChain xmlns="http://schemas.openxmlformats.org/spreadsheetml/2006/main">
  <c r="F9" i="6" l="1"/>
  <c r="F10" i="6"/>
  <c r="F11" i="5" l="1"/>
  <c r="E4" i="17" l="1"/>
  <c r="E5" i="17" s="1"/>
  <c r="E3" i="17"/>
  <c r="E9" i="17" s="1"/>
  <c r="S10" i="15" l="1"/>
  <c r="E5" i="6" l="1"/>
  <c r="F5" i="6" s="1"/>
  <c r="S4" i="15" l="1"/>
  <c r="S5" i="15"/>
  <c r="S6" i="15"/>
  <c r="S8" i="15"/>
  <c r="S7" i="15" l="1"/>
  <c r="G15" i="15"/>
  <c r="S9" i="15" l="1"/>
  <c r="S12" i="15"/>
  <c r="O15" i="15" s="1"/>
  <c r="E15" i="15"/>
  <c r="C15" i="15" l="1"/>
  <c r="F4" i="5" l="1"/>
  <c r="F8" i="5" s="1"/>
</calcChain>
</file>

<file path=xl/sharedStrings.xml><?xml version="1.0" encoding="utf-8"?>
<sst xmlns="http://schemas.openxmlformats.org/spreadsheetml/2006/main" count="102" uniqueCount="91">
  <si>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</si>
  <si>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</si>
  <si>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</si>
  <si>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</si>
  <si>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</si>
  <si>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</si>
  <si>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</si>
  <si>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</si>
  <si>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</si>
  <si>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</si>
  <si>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</si>
  <si>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</si>
  <si>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</si>
  <si>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</si>
  <si>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</si>
  <si>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</si>
  <si>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</si>
  <si>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</si>
  <si>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</si>
  <si>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</si>
  <si>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</si>
  <si>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</si>
  <si>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</si>
  <si>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</si>
  <si>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</si>
  <si>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</si>
  <si>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</si>
  <si>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Ирлицина Елена Викторовна</t>
  </si>
  <si>
    <t>Год выпуска</t>
  </si>
  <si>
    <t>Электрощитовая</t>
  </si>
  <si>
    <t>Ввод 1</t>
  </si>
  <si>
    <t>Квартирные стояки</t>
  </si>
  <si>
    <t>Ввод 2</t>
  </si>
  <si>
    <t>АВР</t>
  </si>
  <si>
    <t>Пан.№4 рабочее освещение</t>
  </si>
  <si>
    <t>400/5</t>
  </si>
  <si>
    <t>ХВС</t>
  </si>
  <si>
    <t>Жилой дом ул.Москвина, д. 10</t>
  </si>
  <si>
    <t>200/5</t>
  </si>
  <si>
    <t>100/5</t>
  </si>
  <si>
    <t>40/5</t>
  </si>
  <si>
    <t>формулы 10 и 12</t>
  </si>
  <si>
    <t>(</t>
  </si>
  <si>
    <t>-</t>
  </si>
  <si>
    <t>ОДН</t>
  </si>
  <si>
    <t>МОП</t>
  </si>
  <si>
    <t>ДУ и ПД</t>
  </si>
  <si>
    <t>11 022,9 кв.м. площадь всех помещений потребителей в многоквартирном доме.</t>
  </si>
  <si>
    <t>)</t>
  </si>
  <si>
    <t>ИТП</t>
  </si>
  <si>
    <t>Место установки</t>
  </si>
  <si>
    <t>ВНС и ИТП</t>
  </si>
  <si>
    <t>1/1</t>
  </si>
  <si>
    <t>Показание ТЭ (текущее),Гкал</t>
  </si>
  <si>
    <t>Расход ТЭ (текущий),Гкал</t>
  </si>
  <si>
    <t>2016 г.</t>
  </si>
  <si>
    <t xml:space="preserve">показаний общего прибора учета тепловой энергии отопления с </t>
  </si>
  <si>
    <t>Расход ТЭ               (тек. и скор.), Гкал</t>
  </si>
  <si>
    <t>Отчет по электроснабжению жилого дома Москвина, д. 10 за</t>
  </si>
  <si>
    <t xml:space="preserve"> 2016 г</t>
  </si>
  <si>
    <t>ВРУ  ИНДИВИДУАЛЬНОГО ТЕПЛОВОГО ПУНКТА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</si>
  <si>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</si>
  <si>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</si>
  <si>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</si>
  <si>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</si>
  <si>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</si>
  <si>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1.</t>
  </si>
  <si>
    <t>Вывезено строительного мусора (бункера)</t>
  </si>
  <si>
    <t>2.</t>
  </si>
  <si>
    <t>Вывезено бытового мусора (бункеров по 1.1  куб.м.)</t>
  </si>
  <si>
    <t>3.</t>
  </si>
  <si>
    <t>Общая стоимость вывоза мусора</t>
  </si>
  <si>
    <t>4.</t>
  </si>
  <si>
    <t>Расчетная стоимость вывоза мусора за 1 кв.м. площади</t>
  </si>
  <si>
    <t xml:space="preserve"> -     </t>
  </si>
  <si>
    <t>кв №</t>
  </si>
  <si>
    <t>начисления по нормативу г.о. Химки 56,12 руб.</t>
  </si>
  <si>
    <t xml:space="preserve"> на кв.м.</t>
  </si>
  <si>
    <t>В связи с выходом общедомового прибора учета тепла расчет производился по формуле определенной договором и введением его в эксплуатацию 06.04.16 г.</t>
  </si>
  <si>
    <t>483,69/2/31*11 = 86 Гкал.</t>
  </si>
  <si>
    <t>3102</t>
  </si>
  <si>
    <t xml:space="preserve">Возмещено по услуге ГВС, Гкал </t>
  </si>
  <si>
    <t>июль</t>
  </si>
  <si>
    <t>Отчет по вывозу мусора за июль 2016г.</t>
  </si>
  <si>
    <t>по 24.07.16 г.</t>
  </si>
  <si>
    <t>27.06.16 г.</t>
  </si>
  <si>
    <t>3955</t>
  </si>
  <si>
    <t>кВт*ч х  Si/11022,9кв.м. х 3,37 руб.</t>
  </si>
  <si>
    <t>Начислить собственникам квартир №№ 6,12,15,28,31,33,38,60,70,71,74,88,98,99,102,107,109,113,121,122,123,129,131,142,153,155,156,178,185,231,232,233,234 .</t>
  </si>
  <si>
    <t>Неучтенное  водопотребление за:</t>
  </si>
  <si>
    <r>
      <t xml:space="preserve">формула 11 - ()куб.м. х  Si/11 022,9кв.м.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51,6 куб.м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</si>
</sst>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20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4" applyFont="1" applyAlignment="1">
      <alignment horizontal="center" vertical="center"/>
    </xf>
    <xf numFmtId="1" fontId="21" fillId="0" borderId="0" xfId="7" applyNumberFormat="1" applyFont="1" applyAlignment="1">
      <alignment horizontal="center" vertical="center"/>
    </xf>
    <xf numFmtId="1" fontId="21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2" borderId="0" xfId="4" applyFont="1" applyFill="1" applyAlignment="1">
      <alignment horizontal="left"/>
    </xf>
    <xf numFmtId="0" fontId="21" fillId="0" borderId="0" xfId="4" applyFont="1" applyAlignment="1">
      <alignment horizontal="right" vertical="center"/>
    </xf>
    <xf numFmtId="16" fontId="20" fillId="0" borderId="5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26" fillId="2" borderId="1" xfId="6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1" applyNumberFormat="1" applyFont="1" applyBorder="1" applyAlignment="1" applyProtection="1">
      <alignment horizontal="center" vertical="center" wrapText="1"/>
    </xf>
    <xf numFmtId="1" fontId="16" fillId="0" borderId="0" xfId="2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Alignment="1" applyProtection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8" fillId="0" borderId="1" xfId="2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1" applyNumberFormat="1" applyFont="1" applyBorder="1" applyAlignment="1" applyProtection="1">
      <alignment horizontal="center" vertical="center" wrapText="1"/>
    </xf>
    <xf numFmtId="165" fontId="29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30" fillId="0" borderId="7" xfId="0" applyFont="1" applyBorder="1" applyAlignment="1">
      <alignment vertical="center"/>
    </xf>
    <xf numFmtId="0" fontId="31" fillId="0" borderId="0" xfId="0" applyFont="1" applyAlignment="1"/>
    <xf numFmtId="0" fontId="32" fillId="0" borderId="0" xfId="0" applyFont="1"/>
    <xf numFmtId="0" fontId="20" fillId="0" borderId="1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/>
    <xf numFmtId="164" fontId="36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7" fillId="0" borderId="0" xfId="0" applyFont="1"/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17" fillId="2" borderId="1" xfId="1" applyNumberFormat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center"/>
    </xf>
    <xf numFmtId="0" fontId="25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164" fontId="0" fillId="0" borderId="0" xfId="1" applyFont="1" applyAlignment="1">
      <alignment horizontal="center" vertical="center"/>
    </xf>
    <xf numFmtId="16" fontId="3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0" borderId="7" xfId="0" applyFont="1" applyBorder="1" applyAlignment="1">
      <alignment horizontal="right" vertical="center"/>
    </xf>
    <xf numFmtId="16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2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1" fillId="0" borderId="0" xfId="4" applyFont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" fillId="0" borderId="0" xfId="4" applyFont="1" applyAlignment="1">
      <alignment horizontal="left"/>
    </xf>
    <xf numFmtId="0" fontId="0" fillId="0" borderId="0" xfId="0" applyBorder="1" applyAlignment="1">
      <alignment horizontal="left" wrapText="1"/>
    </xf>
    <xf numFmtId="0" fontId="31" fillId="0" borderId="0" xfId="0" applyFont="1" applyAlignment="1">
      <alignment horizontal="right"/>
    </xf>
    <xf numFmtId="0" fontId="33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7" fillId="2" borderId="9" xfId="6" applyFont="1" applyFill="1" applyBorder="1" applyAlignment="1">
      <alignment horizontal="left" vertical="center" wrapText="1"/>
    </xf>
    <xf numFmtId="0" fontId="27" fillId="2" borderId="0" xfId="6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8">
    <cellStyle name="TableStyleLight1" xfId="2"/>
    <cellStyle name="Обычный" xfId="0" builtinId="0"/>
    <cellStyle name="Обычный 2" xfId="6"/>
    <cellStyle name="Обычный 3" xfId="4"/>
    <cellStyle name="Обычный 4" xfId="3"/>
    <cellStyle name="Процентный" xfId="7" builtinId="5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26"/>
  <sheetViews>
    <sheetView zoomScaleSheetLayoutView="100" workbookViewId="0">
      <selection activeCell="Q26" sqref="Q26"/>
    </sheetView>
  </sheetViews>
  <sheetFormatPr defaultRowHeight="15" x14ac:dyDescent="0.25"/>
  <cols>
    <col min="1" max="1" width="17.28515625" customWidth="1"/>
    <col min="2" max="2" width="1.140625" customWidth="1"/>
    <col min="3" max="3" width="6.42578125" customWidth="1"/>
    <col min="4" max="4" width="1.42578125" customWidth="1"/>
    <col min="5" max="5" width="6" customWidth="1"/>
    <col min="6" max="6" width="1.7109375" customWidth="1"/>
    <col min="7" max="7" width="6.140625" customWidth="1"/>
    <col min="8" max="8" width="1.140625" customWidth="1"/>
    <col min="9" max="9" width="3.140625" customWidth="1"/>
    <col min="10" max="10" width="5.5703125" customWidth="1"/>
    <col min="11" max="11" width="5.7109375" customWidth="1"/>
    <col min="12" max="12" width="7.85546875" customWidth="1"/>
    <col min="13" max="13" width="9" customWidth="1"/>
    <col min="14" max="14" width="8.85546875" customWidth="1"/>
    <col min="15" max="15" width="9.28515625" customWidth="1"/>
    <col min="16" max="16" width="7.140625" customWidth="1"/>
    <col min="17" max="17" width="11.28515625" customWidth="1"/>
    <col min="18" max="18" width="10.5703125" customWidth="1"/>
    <col min="19" max="19" width="13.7109375" customWidth="1"/>
  </cols>
  <sheetData>
    <row r="1" spans="1:25" ht="18.75" x14ac:dyDescent="0.3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>
        <v>42571</v>
      </c>
      <c r="P1" s="133"/>
      <c r="Q1" s="79" t="s">
        <v>59</v>
      </c>
      <c r="R1" s="79"/>
      <c r="S1" s="79"/>
      <c r="T1" s="42"/>
    </row>
    <row r="2" spans="1:25" ht="45" customHeight="1" x14ac:dyDescent="0.25">
      <c r="A2" s="32" t="s">
        <v>50</v>
      </c>
      <c r="B2" s="128" t="s">
        <v>16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2" t="s">
        <v>28</v>
      </c>
      <c r="N2" s="32" t="s">
        <v>1</v>
      </c>
      <c r="O2" s="32" t="s">
        <v>17</v>
      </c>
      <c r="P2" s="32" t="s">
        <v>20</v>
      </c>
      <c r="Q2" s="32" t="s">
        <v>18</v>
      </c>
      <c r="R2" s="32" t="s">
        <v>19</v>
      </c>
      <c r="S2" s="32" t="s">
        <v>21</v>
      </c>
    </row>
    <row r="3" spans="1:25" x14ac:dyDescent="0.25">
      <c r="A3" s="138" t="s">
        <v>22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25" x14ac:dyDescent="0.25">
      <c r="A4" s="82" t="s">
        <v>29</v>
      </c>
      <c r="B4" s="124" t="s">
        <v>30</v>
      </c>
      <c r="C4" s="124"/>
      <c r="D4" s="124"/>
      <c r="E4" s="124"/>
      <c r="F4" s="124"/>
      <c r="G4" s="124"/>
      <c r="H4" s="124"/>
      <c r="I4" s="124"/>
      <c r="J4" s="121" t="s">
        <v>31</v>
      </c>
      <c r="K4" s="122"/>
      <c r="L4" s="142"/>
      <c r="M4" s="34">
        <v>2014</v>
      </c>
      <c r="N4" s="52">
        <v>2024</v>
      </c>
      <c r="O4" s="33">
        <v>3493442</v>
      </c>
      <c r="P4" s="33" t="s">
        <v>35</v>
      </c>
      <c r="Q4" s="107">
        <v>1115</v>
      </c>
      <c r="R4" s="34">
        <v>1190</v>
      </c>
      <c r="S4" s="60">
        <f>(R4-Q4)*80</f>
        <v>6000</v>
      </c>
    </row>
    <row r="5" spans="1:25" x14ac:dyDescent="0.25">
      <c r="A5" s="82" t="s">
        <v>29</v>
      </c>
      <c r="B5" s="124" t="s">
        <v>32</v>
      </c>
      <c r="C5" s="124"/>
      <c r="D5" s="124"/>
      <c r="E5" s="124"/>
      <c r="F5" s="124"/>
      <c r="G5" s="124"/>
      <c r="H5" s="124"/>
      <c r="I5" s="124"/>
      <c r="J5" s="121" t="s">
        <v>31</v>
      </c>
      <c r="K5" s="122"/>
      <c r="L5" s="142"/>
      <c r="M5" s="34">
        <v>2014</v>
      </c>
      <c r="N5" s="52">
        <v>2024</v>
      </c>
      <c r="O5" s="33">
        <v>3493200</v>
      </c>
      <c r="P5" s="33" t="s">
        <v>35</v>
      </c>
      <c r="Q5" s="107">
        <v>1106</v>
      </c>
      <c r="R5" s="34">
        <v>1177</v>
      </c>
      <c r="S5" s="61">
        <f>(R5-Q5)*80</f>
        <v>5680</v>
      </c>
    </row>
    <row r="6" spans="1:25" x14ac:dyDescent="0.25">
      <c r="A6" s="82" t="s">
        <v>29</v>
      </c>
      <c r="B6" s="124" t="s">
        <v>33</v>
      </c>
      <c r="C6" s="124"/>
      <c r="D6" s="124"/>
      <c r="E6" s="124"/>
      <c r="F6" s="124"/>
      <c r="G6" s="124"/>
      <c r="H6" s="124"/>
      <c r="I6" s="124"/>
      <c r="J6" s="125" t="s">
        <v>45</v>
      </c>
      <c r="K6" s="126"/>
      <c r="L6" s="127"/>
      <c r="M6" s="34">
        <v>2014</v>
      </c>
      <c r="N6" s="52">
        <v>2024</v>
      </c>
      <c r="O6" s="34">
        <v>3493475</v>
      </c>
      <c r="P6" s="33" t="s">
        <v>38</v>
      </c>
      <c r="Q6" s="106">
        <v>5</v>
      </c>
      <c r="R6" s="59">
        <v>5</v>
      </c>
      <c r="S6" s="60">
        <f>(R6-Q6)*40</f>
        <v>0</v>
      </c>
      <c r="U6" s="123"/>
      <c r="V6" s="123"/>
      <c r="W6" s="123"/>
      <c r="X6" s="123"/>
      <c r="Y6" s="123"/>
    </row>
    <row r="7" spans="1:25" x14ac:dyDescent="0.25">
      <c r="A7" s="82" t="s">
        <v>29</v>
      </c>
      <c r="B7" s="124" t="s">
        <v>33</v>
      </c>
      <c r="C7" s="124"/>
      <c r="D7" s="124"/>
      <c r="E7" s="124"/>
      <c r="F7" s="124"/>
      <c r="G7" s="124"/>
      <c r="H7" s="124"/>
      <c r="I7" s="124"/>
      <c r="J7" s="125" t="s">
        <v>46</v>
      </c>
      <c r="K7" s="126"/>
      <c r="L7" s="127"/>
      <c r="M7" s="34">
        <v>2014</v>
      </c>
      <c r="N7" s="52">
        <v>2024</v>
      </c>
      <c r="O7" s="34">
        <v>3492108</v>
      </c>
      <c r="P7" s="33" t="s">
        <v>39</v>
      </c>
      <c r="Q7" s="106">
        <v>2181</v>
      </c>
      <c r="R7" s="59">
        <v>2266</v>
      </c>
      <c r="S7" s="60">
        <f>(R7-Q7)*20-S10</f>
        <v>1456</v>
      </c>
      <c r="U7" s="123"/>
      <c r="V7" s="123"/>
      <c r="W7" s="123"/>
      <c r="X7" s="123"/>
      <c r="Y7" s="123"/>
    </row>
    <row r="8" spans="1:25" x14ac:dyDescent="0.25">
      <c r="A8" s="82" t="s">
        <v>29</v>
      </c>
      <c r="B8" s="121" t="s">
        <v>34</v>
      </c>
      <c r="C8" s="122"/>
      <c r="D8" s="122"/>
      <c r="E8" s="122"/>
      <c r="F8" s="122"/>
      <c r="G8" s="122"/>
      <c r="H8" s="122"/>
      <c r="I8" s="122"/>
      <c r="J8" s="141" t="s">
        <v>44</v>
      </c>
      <c r="K8" s="141"/>
      <c r="L8" s="141"/>
      <c r="M8" s="34">
        <v>2014</v>
      </c>
      <c r="N8" s="52">
        <v>2024</v>
      </c>
      <c r="O8" s="34">
        <v>3492177</v>
      </c>
      <c r="P8" s="55" t="s">
        <v>40</v>
      </c>
      <c r="Q8" s="106">
        <v>4944</v>
      </c>
      <c r="R8" s="59">
        <v>5371</v>
      </c>
      <c r="S8" s="60">
        <f>(R8-Q8)*8</f>
        <v>3416</v>
      </c>
    </row>
    <row r="9" spans="1:25" x14ac:dyDescent="0.25">
      <c r="A9" s="134" t="s">
        <v>60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  <c r="S9" s="63">
        <f>SUM(S6:S8)</f>
        <v>4872</v>
      </c>
      <c r="U9" s="1"/>
    </row>
    <row r="10" spans="1:25" x14ac:dyDescent="0.25">
      <c r="A10" s="82" t="s">
        <v>49</v>
      </c>
      <c r="B10" s="121" t="s">
        <v>51</v>
      </c>
      <c r="C10" s="122"/>
      <c r="D10" s="122"/>
      <c r="E10" s="122"/>
      <c r="F10" s="122"/>
      <c r="G10" s="122"/>
      <c r="H10" s="122"/>
      <c r="I10" s="142"/>
      <c r="J10" s="125" t="s">
        <v>51</v>
      </c>
      <c r="K10" s="126"/>
      <c r="L10" s="127"/>
      <c r="M10" s="34">
        <v>2014</v>
      </c>
      <c r="N10" s="52">
        <v>2024</v>
      </c>
      <c r="O10" s="34">
        <v>21185441</v>
      </c>
      <c r="P10" s="56" t="s">
        <v>52</v>
      </c>
      <c r="Q10" s="107">
        <v>8558</v>
      </c>
      <c r="R10" s="34">
        <v>8802</v>
      </c>
      <c r="S10" s="108">
        <f>R10-Q10</f>
        <v>244</v>
      </c>
    </row>
    <row r="11" spans="1:25" x14ac:dyDescent="0.25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25" x14ac:dyDescent="0.25">
      <c r="A12" s="118" t="s">
        <v>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  <c r="S12" s="62">
        <f>SUM(S4:S8)</f>
        <v>16552</v>
      </c>
    </row>
    <row r="13" spans="1:25" x14ac:dyDescent="0.25">
      <c r="A13" s="35"/>
      <c r="B13" s="35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25" x14ac:dyDescent="0.25">
      <c r="A14" s="117" t="s">
        <v>23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36"/>
      <c r="O14" s="36"/>
      <c r="P14" s="36"/>
      <c r="Q14" s="36"/>
      <c r="R14" s="36"/>
      <c r="S14" s="36"/>
    </row>
    <row r="15" spans="1:25" ht="20.25" customHeight="1" x14ac:dyDescent="0.25">
      <c r="A15" s="54" t="s">
        <v>41</v>
      </c>
      <c r="B15" s="49" t="s">
        <v>42</v>
      </c>
      <c r="C15" s="51">
        <f>S12</f>
        <v>16552</v>
      </c>
      <c r="D15" s="49" t="s">
        <v>43</v>
      </c>
      <c r="E15" s="50">
        <f>S4</f>
        <v>6000</v>
      </c>
      <c r="F15" s="49" t="s">
        <v>43</v>
      </c>
      <c r="G15" s="51">
        <f>S5</f>
        <v>5680</v>
      </c>
      <c r="H15" s="49" t="s">
        <v>48</v>
      </c>
      <c r="I15" s="140" t="s">
        <v>87</v>
      </c>
      <c r="J15" s="140"/>
      <c r="K15" s="140"/>
      <c r="L15" s="140"/>
      <c r="M15" s="140"/>
      <c r="N15" s="83" t="s">
        <v>25</v>
      </c>
      <c r="O15" s="57">
        <f>(S12-S5-S4)*3.37/11022.9</f>
        <v>1.4895027624309392</v>
      </c>
      <c r="P15" s="58" t="s">
        <v>26</v>
      </c>
      <c r="S15" s="49"/>
    </row>
    <row r="16" spans="1:25" x14ac:dyDescent="0.25">
      <c r="A16" s="143" t="s">
        <v>24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38"/>
      <c r="O16" s="38"/>
      <c r="P16" s="38"/>
      <c r="Q16" s="38"/>
      <c r="R16" s="38"/>
      <c r="S16" s="36"/>
    </row>
    <row r="17" spans="1:19" x14ac:dyDescent="0.25">
      <c r="A17" s="143" t="s">
        <v>47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O17" s="38"/>
      <c r="P17" s="38"/>
      <c r="Q17" s="38"/>
      <c r="R17" s="38"/>
      <c r="S17" s="36"/>
    </row>
    <row r="18" spans="1:19" x14ac:dyDescent="0.25">
      <c r="A18" s="37"/>
      <c r="B18" s="37"/>
      <c r="C18" s="37"/>
      <c r="D18" s="37"/>
      <c r="E18" s="37"/>
      <c r="F18" s="37"/>
      <c r="G18" s="38"/>
      <c r="H18" s="38"/>
      <c r="I18" s="38"/>
      <c r="J18" s="38"/>
      <c r="K18" s="38"/>
      <c r="L18" s="38"/>
      <c r="M18" s="38"/>
      <c r="O18" s="39"/>
      <c r="P18" s="39"/>
      <c r="S18" s="36"/>
    </row>
    <row r="19" spans="1:19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x14ac:dyDescent="0.25">
      <c r="A21" s="43"/>
      <c r="B21" s="43"/>
      <c r="C21" s="43"/>
      <c r="D21" s="43"/>
      <c r="E21" s="43"/>
      <c r="F21" s="43"/>
      <c r="G21" s="36"/>
      <c r="H21" s="36"/>
      <c r="I21" s="36"/>
      <c r="J21" s="36"/>
      <c r="K21" s="36"/>
      <c r="L21" s="36"/>
      <c r="M21" s="36"/>
      <c r="N21" s="44"/>
      <c r="O21" s="44"/>
      <c r="P21" s="44"/>
      <c r="Q21" s="44"/>
      <c r="R21" s="44"/>
      <c r="S21" s="44"/>
    </row>
    <row r="22" spans="1:19" x14ac:dyDescent="0.25">
      <c r="A22" s="45"/>
      <c r="B22" s="45"/>
      <c r="C22" s="45"/>
      <c r="D22" s="45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4"/>
      <c r="R22" s="44"/>
      <c r="S22" s="44"/>
    </row>
    <row r="23" spans="1:19" x14ac:dyDescent="0.25">
      <c r="A23" s="45"/>
      <c r="B23" s="45"/>
      <c r="C23" s="45"/>
      <c r="D23" s="45"/>
      <c r="E23" s="45"/>
      <c r="F23" s="4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4"/>
      <c r="R23" s="44"/>
      <c r="S23" s="44"/>
    </row>
    <row r="24" spans="1:19" x14ac:dyDescent="0.25">
      <c r="A24" s="47"/>
      <c r="B24" s="47"/>
      <c r="C24" s="47"/>
      <c r="D24" s="47"/>
      <c r="E24" s="47"/>
      <c r="F24" s="47"/>
      <c r="G24" s="35"/>
      <c r="H24" s="35"/>
      <c r="I24" s="35"/>
      <c r="J24" s="35"/>
      <c r="K24" s="35"/>
      <c r="L24" s="35"/>
      <c r="M24" s="53"/>
      <c r="N24" s="47"/>
      <c r="O24" s="47"/>
      <c r="P24" s="47"/>
      <c r="Q24" s="47"/>
      <c r="R24" s="47"/>
      <c r="S24" s="48"/>
    </row>
    <row r="25" spans="1:19" x14ac:dyDescent="0.25">
      <c r="G25" s="40"/>
      <c r="H25" s="40"/>
      <c r="I25" s="40"/>
      <c r="J25" s="40"/>
      <c r="K25" s="40"/>
      <c r="L25" s="40"/>
      <c r="M25" s="40"/>
    </row>
    <row r="26" spans="1:19" ht="20.25" x14ac:dyDescent="0.3">
      <c r="G26" s="40"/>
      <c r="H26" s="40"/>
      <c r="I26" s="40"/>
      <c r="J26" s="40"/>
      <c r="K26" s="40"/>
      <c r="L26" s="40"/>
      <c r="M26" s="40"/>
      <c r="Q26" s="41"/>
    </row>
  </sheetData>
  <mergeCells count="26">
    <mergeCell ref="B2:L2"/>
    <mergeCell ref="A1:N1"/>
    <mergeCell ref="O1:P1"/>
    <mergeCell ref="A9:R9"/>
    <mergeCell ref="A20:S20"/>
    <mergeCell ref="A3:S3"/>
    <mergeCell ref="I15:M15"/>
    <mergeCell ref="J10:L10"/>
    <mergeCell ref="J8:L8"/>
    <mergeCell ref="B10:I10"/>
    <mergeCell ref="B5:I5"/>
    <mergeCell ref="B4:I4"/>
    <mergeCell ref="J5:L5"/>
    <mergeCell ref="J4:L4"/>
    <mergeCell ref="A16:M16"/>
    <mergeCell ref="A17:M17"/>
    <mergeCell ref="A14:M14"/>
    <mergeCell ref="A12:R12"/>
    <mergeCell ref="A11:S11"/>
    <mergeCell ref="U6:Y6"/>
    <mergeCell ref="U7:Y7"/>
    <mergeCell ref="B8:I8"/>
    <mergeCell ref="B7:I7"/>
    <mergeCell ref="B6:I6"/>
    <mergeCell ref="J7:L7"/>
    <mergeCell ref="J6:L6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abSelected="1" workbookViewId="0">
      <selection activeCell="F11" sqref="F11"/>
    </sheetView>
  </sheetViews>
  <sheetFormatPr defaultRowHeight="15" x14ac:dyDescent="0.2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 x14ac:dyDescent="0.25">
      <c r="A1" s="145" t="s">
        <v>37</v>
      </c>
      <c r="B1" s="145"/>
      <c r="C1" s="145"/>
      <c r="D1" s="104">
        <v>42576</v>
      </c>
      <c r="E1" s="80" t="s">
        <v>55</v>
      </c>
      <c r="F1" s="81"/>
    </row>
    <row r="2" spans="1:6" x14ac:dyDescent="0.25">
      <c r="A2" s="2"/>
      <c r="B2" s="3"/>
      <c r="C2" s="3"/>
      <c r="D2" s="3"/>
      <c r="E2" s="3"/>
      <c r="F2" s="3"/>
    </row>
    <row r="3" spans="1:6" ht="53.25" customHeight="1" x14ac:dyDescent="0.25">
      <c r="A3" s="4" t="s">
        <v>3</v>
      </c>
      <c r="B3" s="4" t="s">
        <v>4</v>
      </c>
      <c r="C3" s="4" t="s">
        <v>1</v>
      </c>
      <c r="D3" s="4" t="s">
        <v>5</v>
      </c>
      <c r="E3" s="4" t="s">
        <v>6</v>
      </c>
      <c r="F3" s="4" t="s">
        <v>7</v>
      </c>
    </row>
    <row r="4" spans="1:6" ht="55.15" customHeight="1" x14ac:dyDescent="0.25">
      <c r="A4" s="5" t="s">
        <v>36</v>
      </c>
      <c r="B4" s="6">
        <v>130810044</v>
      </c>
      <c r="C4" s="7"/>
      <c r="D4" s="8" t="s">
        <v>80</v>
      </c>
      <c r="E4" s="8" t="s">
        <v>86</v>
      </c>
      <c r="F4" s="9">
        <f>E4-D4</f>
        <v>853</v>
      </c>
    </row>
    <row r="5" spans="1:6" x14ac:dyDescent="0.25">
      <c r="A5" s="10"/>
      <c r="B5" s="11"/>
      <c r="C5" s="10"/>
      <c r="D5" s="12"/>
      <c r="E5" s="12"/>
      <c r="F5" s="12"/>
    </row>
    <row r="6" spans="1:6" x14ac:dyDescent="0.25">
      <c r="A6" s="13"/>
      <c r="B6" s="14"/>
      <c r="C6" s="14"/>
      <c r="D6" s="15"/>
      <c r="E6" s="15"/>
      <c r="F6" s="16"/>
    </row>
    <row r="7" spans="1:6" x14ac:dyDescent="0.25">
      <c r="A7" s="17" t="s">
        <v>8</v>
      </c>
      <c r="B7" s="18"/>
      <c r="C7" s="18"/>
      <c r="D7" s="19"/>
      <c r="E7" s="19"/>
      <c r="F7" s="9">
        <v>718</v>
      </c>
    </row>
    <row r="8" spans="1:6" ht="21" x14ac:dyDescent="0.25">
      <c r="A8" s="17" t="s">
        <v>9</v>
      </c>
      <c r="B8" s="18"/>
      <c r="C8" s="18"/>
      <c r="D8" s="19"/>
      <c r="E8" s="19"/>
      <c r="F8" s="20">
        <f>F4-F7</f>
        <v>135</v>
      </c>
    </row>
    <row r="9" spans="1:6" ht="21" x14ac:dyDescent="0.25">
      <c r="A9" s="13"/>
      <c r="B9" s="14"/>
      <c r="C9" s="14"/>
      <c r="D9" s="15"/>
      <c r="E9" s="15"/>
      <c r="F9" s="21"/>
    </row>
    <row r="10" spans="1:6" ht="81" customHeight="1" x14ac:dyDescent="0.25">
      <c r="A10" s="144" t="s">
        <v>10</v>
      </c>
      <c r="B10" s="144"/>
      <c r="C10" s="144"/>
      <c r="D10" s="144"/>
      <c r="E10" s="144"/>
      <c r="F10" s="22"/>
    </row>
    <row r="11" spans="1:6" ht="69" customHeight="1" x14ac:dyDescent="0.3">
      <c r="A11" s="144" t="s">
        <v>90</v>
      </c>
      <c r="B11" s="144"/>
      <c r="C11" s="144"/>
      <c r="D11" s="144"/>
      <c r="E11" s="144"/>
      <c r="F11" s="23">
        <f>51.6*(22.93+27.48)/11022.9</f>
        <v>0.23597746509539233</v>
      </c>
    </row>
    <row r="12" spans="1:6" ht="17.25" customHeight="1" x14ac:dyDescent="0.25"/>
    <row r="13" spans="1:6" x14ac:dyDescent="0.25">
      <c r="A13" s="146" t="s">
        <v>89</v>
      </c>
      <c r="B13" s="146"/>
      <c r="C13" s="114" t="s">
        <v>82</v>
      </c>
      <c r="D13" s="114"/>
    </row>
    <row r="14" spans="1:6" x14ac:dyDescent="0.25">
      <c r="A14" s="115"/>
      <c r="B14" s="115"/>
      <c r="C14" s="116">
        <v>67.400000000000006</v>
      </c>
      <c r="D14" s="116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8"/>
  <sheetViews>
    <sheetView topLeftCell="A4" zoomScaleSheetLayoutView="115" workbookViewId="0">
      <selection activeCell="F10" sqref="F10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16" customWidth="1"/>
  </cols>
  <sheetData>
    <row r="1" spans="1:6" ht="18.75" x14ac:dyDescent="0.3">
      <c r="A1" s="147" t="s">
        <v>11</v>
      </c>
      <c r="B1" s="147"/>
      <c r="C1" s="147"/>
      <c r="D1" s="147"/>
      <c r="E1" s="147"/>
      <c r="F1" s="147"/>
    </row>
    <row r="2" spans="1:6" ht="18.75" x14ac:dyDescent="0.3">
      <c r="A2" s="65" t="s">
        <v>56</v>
      </c>
      <c r="B2" s="65"/>
      <c r="C2" s="65"/>
      <c r="D2" s="65"/>
      <c r="E2" s="102" t="s">
        <v>85</v>
      </c>
      <c r="F2" s="65" t="s">
        <v>84</v>
      </c>
    </row>
    <row r="3" spans="1:6" ht="15.75" x14ac:dyDescent="0.25">
      <c r="A3" s="24"/>
      <c r="B3" s="25"/>
      <c r="C3" s="24"/>
      <c r="D3" s="24"/>
      <c r="E3" s="24"/>
    </row>
    <row r="4" spans="1:6" ht="30.75" customHeight="1" x14ac:dyDescent="0.25">
      <c r="A4" s="75" t="s">
        <v>0</v>
      </c>
      <c r="B4" s="76" t="s">
        <v>12</v>
      </c>
      <c r="C4" s="74" t="s">
        <v>13</v>
      </c>
      <c r="D4" s="74" t="s">
        <v>53</v>
      </c>
      <c r="E4" s="74" t="s">
        <v>54</v>
      </c>
      <c r="F4" s="74" t="s">
        <v>57</v>
      </c>
    </row>
    <row r="5" spans="1:6" ht="25.5" x14ac:dyDescent="0.3">
      <c r="A5" s="26">
        <v>31817</v>
      </c>
      <c r="B5" s="77" t="s">
        <v>14</v>
      </c>
      <c r="C5" s="99">
        <v>648.42999999999995</v>
      </c>
      <c r="D5" s="99">
        <v>672.73</v>
      </c>
      <c r="E5" s="27">
        <f>D5-C5</f>
        <v>24.300000000000068</v>
      </c>
      <c r="F5" s="27">
        <f>E5</f>
        <v>24.300000000000068</v>
      </c>
    </row>
    <row r="6" spans="1:6" ht="17.25" customHeight="1" x14ac:dyDescent="0.25">
      <c r="A6" s="151" t="s">
        <v>61</v>
      </c>
      <c r="B6" s="151"/>
      <c r="C6" s="151"/>
      <c r="D6" s="151"/>
      <c r="E6" s="151"/>
      <c r="F6" s="73">
        <v>11022.9</v>
      </c>
    </row>
    <row r="7" spans="1:6" ht="17.25" customHeight="1" x14ac:dyDescent="0.25">
      <c r="A7" t="s">
        <v>78</v>
      </c>
      <c r="B7" s="78"/>
      <c r="C7" s="78"/>
      <c r="D7" s="78"/>
      <c r="E7" s="78"/>
      <c r="F7" s="78"/>
    </row>
    <row r="8" spans="1:6" x14ac:dyDescent="0.25">
      <c r="A8" t="s">
        <v>79</v>
      </c>
      <c r="B8" s="28"/>
    </row>
    <row r="9" spans="1:6" ht="34.5" customHeight="1" x14ac:dyDescent="0.4">
      <c r="A9" s="152" t="s">
        <v>15</v>
      </c>
      <c r="B9" s="152"/>
      <c r="C9" s="152"/>
      <c r="D9" s="152"/>
      <c r="E9" s="152"/>
      <c r="F9" s="100">
        <f>(F5*1991.37-(237+11*3.6)*101.56)/11022.9</f>
        <v>1.8415113082764185</v>
      </c>
    </row>
    <row r="10" spans="1:6" ht="18.75" x14ac:dyDescent="0.3">
      <c r="A10" s="155" t="s">
        <v>76</v>
      </c>
      <c r="B10" s="155"/>
      <c r="C10" s="155"/>
      <c r="E10" s="105" t="s">
        <v>81</v>
      </c>
      <c r="F10" s="31">
        <f>276.6*101.56/1925.88</f>
        <v>14.58631690448003</v>
      </c>
    </row>
    <row r="11" spans="1:6" ht="17.25" customHeight="1" x14ac:dyDescent="0.3">
      <c r="A11" s="101" t="s">
        <v>75</v>
      </c>
      <c r="B11" s="64">
        <v>134</v>
      </c>
      <c r="C11" s="153" t="s">
        <v>27</v>
      </c>
      <c r="D11" s="154"/>
      <c r="E11" s="65"/>
      <c r="F11" s="65"/>
    </row>
    <row r="12" spans="1:6" ht="18.75" x14ac:dyDescent="0.3">
      <c r="A12" s="148"/>
      <c r="B12" s="148"/>
      <c r="C12" s="148"/>
      <c r="D12" s="148"/>
      <c r="E12" s="148"/>
      <c r="F12" s="148"/>
    </row>
    <row r="13" spans="1:6" ht="15.75" x14ac:dyDescent="0.25">
      <c r="A13" s="66"/>
      <c r="B13" s="25"/>
      <c r="C13" s="66"/>
      <c r="D13" s="66"/>
      <c r="E13" s="66"/>
      <c r="F13" s="47"/>
    </row>
    <row r="14" spans="1:6" ht="15.75" x14ac:dyDescent="0.25">
      <c r="A14" s="67"/>
      <c r="B14" s="68"/>
      <c r="C14" s="69"/>
      <c r="D14" s="69"/>
      <c r="E14" s="69"/>
      <c r="F14" s="69"/>
    </row>
    <row r="15" spans="1:6" ht="18.75" x14ac:dyDescent="0.3">
      <c r="A15" s="70"/>
      <c r="B15" s="71"/>
      <c r="C15" s="72"/>
      <c r="D15" s="72"/>
      <c r="E15" s="72"/>
      <c r="F15" s="72"/>
    </row>
    <row r="16" spans="1:6" ht="15.75" x14ac:dyDescent="0.25">
      <c r="A16" s="149"/>
      <c r="B16" s="149"/>
      <c r="C16" s="149"/>
      <c r="D16" s="149"/>
      <c r="E16" s="149"/>
      <c r="F16" s="25"/>
    </row>
    <row r="17" spans="1:6" x14ac:dyDescent="0.25">
      <c r="A17" s="47"/>
      <c r="B17" s="28"/>
      <c r="C17" s="47"/>
      <c r="D17" s="47"/>
      <c r="E17" s="47"/>
      <c r="F17" s="47"/>
    </row>
    <row r="18" spans="1:6" ht="18" x14ac:dyDescent="0.4">
      <c r="A18" s="150"/>
      <c r="B18" s="150"/>
      <c r="C18" s="150"/>
      <c r="D18" s="150"/>
      <c r="E18" s="29"/>
      <c r="F18" s="30"/>
    </row>
  </sheetData>
  <mergeCells count="8">
    <mergeCell ref="A1:F1"/>
    <mergeCell ref="A12:F12"/>
    <mergeCell ref="A16:E16"/>
    <mergeCell ref="A18:D18"/>
    <mergeCell ref="A6:E6"/>
    <mergeCell ref="A9:E9"/>
    <mergeCell ref="C11:D11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9" sqref="E9"/>
    </sheetView>
  </sheetViews>
  <sheetFormatPr defaultRowHeight="15" x14ac:dyDescent="0.25"/>
  <cols>
    <col min="2" max="2" width="75" customWidth="1"/>
    <col min="3" max="3" width="13.7109375" style="85" customWidth="1"/>
    <col min="4" max="4" width="15" customWidth="1"/>
    <col min="5" max="5" width="12.85546875" customWidth="1"/>
    <col min="6" max="6" width="15.85546875" customWidth="1"/>
    <col min="7" max="7" width="14" customWidth="1"/>
  </cols>
  <sheetData>
    <row r="1" spans="1:9" ht="25.5" x14ac:dyDescent="0.25">
      <c r="B1" s="94" t="s">
        <v>83</v>
      </c>
      <c r="C1" s="95"/>
      <c r="D1" s="95"/>
      <c r="E1" s="95"/>
    </row>
    <row r="2" spans="1:9" ht="15.75" x14ac:dyDescent="0.25">
      <c r="B2" s="96" t="s">
        <v>62</v>
      </c>
      <c r="C2" s="84" t="s">
        <v>63</v>
      </c>
      <c r="D2" s="84" t="s">
        <v>64</v>
      </c>
      <c r="E2" s="84" t="s">
        <v>65</v>
      </c>
    </row>
    <row r="3" spans="1:9" ht="27.75" customHeight="1" x14ac:dyDescent="0.25">
      <c r="A3" s="95" t="s">
        <v>66</v>
      </c>
      <c r="B3" s="97" t="s">
        <v>67</v>
      </c>
      <c r="C3" s="109">
        <v>3</v>
      </c>
      <c r="D3" s="110">
        <v>12500</v>
      </c>
      <c r="E3" s="110">
        <f>C3*D3</f>
        <v>37500</v>
      </c>
    </row>
    <row r="4" spans="1:9" ht="27.75" customHeight="1" x14ac:dyDescent="0.25">
      <c r="A4" s="95" t="s">
        <v>68</v>
      </c>
      <c r="B4" s="97" t="s">
        <v>69</v>
      </c>
      <c r="C4" s="112">
        <v>18</v>
      </c>
      <c r="D4" s="113">
        <v>297</v>
      </c>
      <c r="E4" s="113">
        <f>C4*D4</f>
        <v>5346</v>
      </c>
      <c r="H4" s="87"/>
    </row>
    <row r="5" spans="1:9" ht="22.5" customHeight="1" x14ac:dyDescent="0.25">
      <c r="A5" s="95" t="s">
        <v>70</v>
      </c>
      <c r="B5" s="98" t="s">
        <v>71</v>
      </c>
      <c r="C5" s="109"/>
      <c r="D5" s="111"/>
      <c r="E5" s="110">
        <f>E3+E4</f>
        <v>42846</v>
      </c>
      <c r="I5" s="87"/>
    </row>
    <row r="6" spans="1:9" ht="22.5" customHeight="1" x14ac:dyDescent="0.25">
      <c r="A6" s="95" t="s">
        <v>72</v>
      </c>
      <c r="B6" s="97" t="s">
        <v>73</v>
      </c>
      <c r="C6" s="86">
        <v>0</v>
      </c>
      <c r="D6" s="88" t="s">
        <v>74</v>
      </c>
      <c r="E6" s="89" t="s">
        <v>74</v>
      </c>
    </row>
    <row r="7" spans="1:9" ht="15" customHeight="1" x14ac:dyDescent="0.25">
      <c r="C7"/>
    </row>
    <row r="8" spans="1:9" ht="14.25" customHeight="1" x14ac:dyDescent="0.3">
      <c r="A8" s="95"/>
      <c r="B8" s="90"/>
      <c r="C8"/>
    </row>
    <row r="9" spans="1:9" ht="78" customHeight="1" x14ac:dyDescent="0.25">
      <c r="B9" s="93" t="s">
        <v>88</v>
      </c>
      <c r="C9" s="95">
        <v>1744.5</v>
      </c>
      <c r="D9" s="92" t="s">
        <v>77</v>
      </c>
      <c r="E9" s="103">
        <f>E3/C9</f>
        <v>21.496130696474633</v>
      </c>
    </row>
    <row r="11" spans="1:9" x14ac:dyDescent="0.25">
      <c r="B11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Мусор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2016-07-19T11:06:41Z</cp:lastPrinted>
  <dcterms:created xsi:type="dcterms:W3CDTF">2015-09-15T11:53:49Z</dcterms:created>
  <dcterms:modified xsi:type="dcterms:W3CDTF">2016-08-26T09:10:27Z</dcterms:modified>
</cp:coreProperties>
</file>