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Yu\TSJ\"/>
    </mc:Choice>
  </mc:AlternateContent>
  <bookViews>
    <workbookView xWindow="0" yWindow="0" windowWidth="16605" windowHeight="9435" tabRatio="761"/>
  </bookViews>
  <sheets>
    <sheet name="Сводный отчетЭЭ" sheetId="15" r:id="rId1"/>
    <sheet name="Сводный отчет вода" sheetId="5" r:id="rId2"/>
    <sheet name="Отопление" sheetId="6" r:id="rId3"/>
    <sheet name="Гараж" sheetId="7" r:id="rId4"/>
  </sheets>
  <definedNames>
    <definedName name="_xlnm.Print_Area" localSheetId="0">'Сводный отчетЭЭ'!$A$1:$P$28</definedName>
  </definedNames>
  <calcPr calcId="152511"/>
</workbook>
</file>

<file path=xl/calcChain.xml><?xml version="1.0" encoding="utf-8"?>
<calcChain xmlns="http://schemas.openxmlformats.org/spreadsheetml/2006/main">
  <c r="F9" i="6" l="1"/>
  <c r="F11" i="5" l="1"/>
  <c r="E5" i="6" l="1"/>
  <c r="F4" i="5" l="1"/>
  <c r="P19" i="15" l="1"/>
  <c r="F6" i="6" l="1"/>
  <c r="P18" i="15" l="1"/>
  <c r="P17" i="15"/>
  <c r="P7" i="15"/>
  <c r="I11" i="15" s="1"/>
  <c r="P6" i="15"/>
  <c r="P5" i="15"/>
  <c r="E11" i="15" s="1"/>
  <c r="P4" i="15"/>
  <c r="G11" i="15" s="1"/>
  <c r="F5" i="6"/>
  <c r="F8" i="6" s="1"/>
  <c r="P20" i="15" l="1"/>
  <c r="P8" i="15"/>
  <c r="N14" i="15" s="1"/>
  <c r="C11" i="15" l="1"/>
  <c r="G3" i="7"/>
  <c r="G8" i="7" s="1"/>
  <c r="F8" i="5"/>
  <c r="C14" i="5" s="1"/>
</calcChain>
</file>

<file path=xl/sharedStrings.xml><?xml version="1.0" encoding="utf-8"?>
<sst xmlns="http://schemas.openxmlformats.org/spreadsheetml/2006/main" count="74" uniqueCount="70">
  <si>
    <t>№ счётчика</t>
  </si>
  <si>
    <t>Дата поверки</t>
  </si>
  <si>
    <t>ИТОГО</t>
  </si>
  <si>
    <t>наименование коммунального ресурса</t>
  </si>
  <si>
    <t>заводской номер прибора учета коммунального ресурса</t>
  </si>
  <si>
    <t>Жилой дом ул. 8 Марта, д. 2 А</t>
  </si>
  <si>
    <t>показания ПУ начальное, куб.м.</t>
  </si>
  <si>
    <t>показания ПУ конечное, куб.м.</t>
  </si>
  <si>
    <t>Разница показаний ПУ, куб.м.</t>
  </si>
  <si>
    <t>ХВС общедомовой ВСХН д50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</si>
  <si>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</si>
  <si>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</si>
  <si>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</si>
  <si>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</si>
  <si>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</si>
  <si>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</si>
  <si>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</si>
  <si>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</si>
  <si>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</si>
  <si>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</si>
  <si>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рубли/кв.м.</t>
    </r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</si>
  <si>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</si>
  <si>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</si>
  <si>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</si>
  <si>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</si>
  <si>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</si>
  <si>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</si>
  <si>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</si>
  <si>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</si>
  <si>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</si>
  <si>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</si>
  <si>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</si>
  <si>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>квартиры ввод 1</t>
  </si>
  <si>
    <t>300/5</t>
  </si>
  <si>
    <t>квартиры ввод 2</t>
  </si>
  <si>
    <t>МОП</t>
  </si>
  <si>
    <t>ВНС и ИТП</t>
  </si>
  <si>
    <t xml:space="preserve">Общедомовые нужды на электроснабжение </t>
  </si>
  <si>
    <t>где Si площадь Вашего помещения,</t>
  </si>
  <si>
    <t>или</t>
  </si>
  <si>
    <t>руб./кв.м.</t>
  </si>
  <si>
    <t>ВРУ подземного гаража</t>
  </si>
  <si>
    <t>Рабоч.освещение</t>
  </si>
  <si>
    <t>100/5</t>
  </si>
  <si>
    <t>Вент,ДУ,лифты гаражные</t>
  </si>
  <si>
    <t>250/5</t>
  </si>
  <si>
    <t>Площадь помещений многоквартирного дома (с гаражом), находящихся в собственности, кв.м.</t>
  </si>
  <si>
    <t>отопление, рубли/кв.м.</t>
  </si>
  <si>
    <t>Инженер службы эксплуатации ООО "Дианик-Эстейт"</t>
  </si>
  <si>
    <t>2016 г.</t>
  </si>
  <si>
    <t>формулы 10 и 12 -</t>
  </si>
  <si>
    <t>(</t>
  </si>
  <si>
    <t>)</t>
  </si>
  <si>
    <t>-</t>
  </si>
  <si>
    <t>9212,3 кв.м. площадь всех помещений потребителей в многоквартирном доме.</t>
  </si>
  <si>
    <t>Оздоровит.центр</t>
  </si>
  <si>
    <t>80/5</t>
  </si>
  <si>
    <t>Манышкин Д.В.</t>
  </si>
  <si>
    <t>Отчет по электроснабжению жилого дома 8 марта, д. 2А за май 2016 г.</t>
  </si>
  <si>
    <t xml:space="preserve">по </t>
  </si>
  <si>
    <t>по</t>
  </si>
  <si>
    <t xml:space="preserve">Возмещено по услуге ГВС, Гкал </t>
  </si>
  <si>
    <t>8708</t>
  </si>
  <si>
    <t>кВт*ч х  Si/9212,3 кв.м. х 3,37 руб.</t>
  </si>
  <si>
    <r>
      <t xml:space="preserve">формула 11 - ()куб.м. х  Si/9212,3кв.м. х (22,93+27,48)руб.,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9212,3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 но не более 203 куб.м</t>
    </r>
  </si>
  <si>
    <t>Расчет платы за коммунальную услуги по гаражу август  2016 года</t>
  </si>
  <si>
    <t>9568</t>
  </si>
  <si>
    <t>показаний общего прибора учета тепловой энергии отопления с  24.07.16 г. по 22.08.16г.</t>
  </si>
  <si>
    <t>Неучтенное  водопотребление за:</t>
  </si>
  <si>
    <t>авуст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</si>
</sst>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\-??_р_._-;_-@_-"/>
    <numFmt numFmtId="165" formatCode="_-* #,##0.000_р_._-;\-* #,##0.000_р_._-;_-* \-??_р_._-;_-@_-"/>
    <numFmt numFmtId="166" formatCode="_-* #,##0.000_р_._-;\-* #,##0.000_р_._-;_-* &quot;-&quot;??_р_._-;_-@_-"/>
    <numFmt numFmtId="167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1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5" fontId="2" fillId="0" borderId="0" applyFont="0" applyFill="0" applyBorder="0" applyAlignment="0" applyProtection="0"/>
  </cellStyleXfs>
  <cellXfs count="113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4" fontId="14" fillId="0" borderId="0" xfId="1" applyNumberFormat="1" applyFont="1" applyBorder="1"/>
    <xf numFmtId="0" fontId="16" fillId="0" borderId="0" xfId="0" applyFont="1" applyAlignment="1">
      <alignment horizontal="center"/>
    </xf>
    <xf numFmtId="164" fontId="16" fillId="0" borderId="0" xfId="1" applyNumberFormat="1" applyFont="1" applyBorder="1" applyAlignment="1" applyProtection="1">
      <alignment horizontal="center"/>
    </xf>
    <xf numFmtId="0" fontId="16" fillId="0" borderId="1" xfId="0" applyFont="1" applyBorder="1" applyAlignment="1">
      <alignment horizontal="center" vertical="center" wrapText="1"/>
    </xf>
    <xf numFmtId="164" fontId="16" fillId="0" borderId="1" xfId="1" applyNumberFormat="1" applyFont="1" applyBorder="1" applyAlignment="1" applyProtection="1">
      <alignment horizontal="center" vertical="center" wrapText="1"/>
    </xf>
    <xf numFmtId="1" fontId="16" fillId="0" borderId="1" xfId="2" applyNumberFormat="1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/>
    </xf>
    <xf numFmtId="164" fontId="17" fillId="0" borderId="1" xfId="1" applyNumberFormat="1" applyFont="1" applyBorder="1" applyAlignment="1" applyProtection="1">
      <alignment horizontal="center" vertical="center" wrapText="1"/>
    </xf>
    <xf numFmtId="164" fontId="17" fillId="0" borderId="1" xfId="1" applyNumberFormat="1" applyFont="1" applyBorder="1" applyAlignment="1" applyProtection="1">
      <alignment horizontal="center"/>
    </xf>
    <xf numFmtId="164" fontId="0" fillId="0" borderId="0" xfId="1" applyNumberFormat="1" applyFont="1" applyBorder="1" applyAlignment="1" applyProtection="1"/>
    <xf numFmtId="4" fontId="8" fillId="0" borderId="0" xfId="1" applyNumberFormat="1" applyFont="1" applyBorder="1" applyAlignment="1" applyProtection="1"/>
    <xf numFmtId="164" fontId="19" fillId="0" borderId="0" xfId="1" applyNumberFormat="1" applyFont="1" applyBorder="1" applyProtection="1"/>
    <xf numFmtId="164" fontId="14" fillId="0" borderId="0" xfId="1" applyNumberFormat="1" applyFont="1"/>
    <xf numFmtId="164" fontId="5" fillId="0" borderId="0" xfId="1" applyNumberFormat="1" applyFont="1"/>
    <xf numFmtId="164" fontId="12" fillId="0" borderId="0" xfId="1" applyNumberFormat="1" applyFont="1"/>
    <xf numFmtId="0" fontId="14" fillId="0" borderId="6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" fillId="0" borderId="0" xfId="4" applyFont="1"/>
    <xf numFmtId="0" fontId="2" fillId="0" borderId="0" xfId="4"/>
    <xf numFmtId="0" fontId="3" fillId="0" borderId="0" xfId="4" applyFont="1" applyAlignment="1">
      <alignment horizontal="right"/>
    </xf>
    <xf numFmtId="0" fontId="3" fillId="0" borderId="0" xfId="4" applyFont="1"/>
    <xf numFmtId="0" fontId="20" fillId="0" borderId="0" xfId="0" applyFont="1"/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 applyAlignment="1"/>
    <xf numFmtId="43" fontId="0" fillId="0" borderId="0" xfId="1" applyFont="1"/>
    <xf numFmtId="1" fontId="12" fillId="2" borderId="1" xfId="2" applyNumberFormat="1" applyFont="1" applyFill="1" applyBorder="1" applyAlignment="1" applyProtection="1">
      <alignment horizontal="center" vertical="center"/>
    </xf>
    <xf numFmtId="0" fontId="21" fillId="2" borderId="0" xfId="4" applyFont="1" applyFill="1" applyAlignment="1">
      <alignment horizontal="left"/>
    </xf>
    <xf numFmtId="166" fontId="22" fillId="2" borderId="0" xfId="5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/>
    <xf numFmtId="0" fontId="20" fillId="2" borderId="1" xfId="0" applyFont="1" applyFill="1" applyBorder="1" applyAlignment="1">
      <alignment horizontal="center" vertical="center"/>
    </xf>
    <xf numFmtId="0" fontId="21" fillId="2" borderId="0" xfId="4" applyFont="1" applyFill="1" applyAlignment="1">
      <alignment horizontal="center"/>
    </xf>
    <xf numFmtId="167" fontId="3" fillId="0" borderId="0" xfId="5" applyNumberFormat="1" applyFont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0" fillId="0" borderId="1" xfId="0" applyBorder="1"/>
    <xf numFmtId="0" fontId="20" fillId="0" borderId="0" xfId="0" applyFont="1" applyFill="1" applyBorder="1" applyAlignment="1">
      <alignment horizontal="center" vertical="center"/>
    </xf>
    <xf numFmtId="16" fontId="14" fillId="0" borderId="6" xfId="0" applyNumberFormat="1" applyFont="1" applyBorder="1" applyAlignment="1">
      <alignment vertical="center"/>
    </xf>
    <xf numFmtId="14" fontId="14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14" fontId="9" fillId="0" borderId="0" xfId="0" applyNumberFormat="1" applyFont="1"/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0" fillId="0" borderId="2" xfId="0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0" fontId="20" fillId="0" borderId="5" xfId="0" applyFont="1" applyBorder="1" applyAlignment="1">
      <alignment horizontal="right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9" fillId="0" borderId="0" xfId="0" applyFont="1" applyAlignment="1">
      <alignment horizontal="right"/>
    </xf>
    <xf numFmtId="0" fontId="26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4" fillId="0" borderId="0" xfId="0" applyFont="1" applyAlignment="1"/>
    <xf numFmtId="0" fontId="0" fillId="0" borderId="0" xfId="0" applyAlignment="1"/>
  </cellXfs>
  <cellStyles count="6">
    <cellStyle name="TableStyleLight1" xfId="2"/>
    <cellStyle name="Обычный" xfId="0" builtinId="0"/>
    <cellStyle name="Обычный 3" xfId="4"/>
    <cellStyle name="Обычный 4" xfId="3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4"/>
  <sheetViews>
    <sheetView tabSelected="1" zoomScaleSheetLayoutView="110" workbookViewId="0">
      <pane ySplit="1" topLeftCell="A2" activePane="bottomLeft" state="frozen"/>
      <selection pane="bottomLeft" activeCell="P4" sqref="P4:P5"/>
    </sheetView>
  </sheetViews>
  <sheetFormatPr defaultRowHeight="15" x14ac:dyDescent="0.25"/>
  <cols>
    <col min="1" max="1" width="18.28515625" customWidth="1"/>
    <col min="2" max="2" width="1.28515625" customWidth="1"/>
    <col min="3" max="3" width="6.42578125" customWidth="1"/>
    <col min="4" max="4" width="1.28515625" customWidth="1"/>
    <col min="5" max="5" width="5.7109375" customWidth="1"/>
    <col min="6" max="6" width="1.28515625" customWidth="1"/>
    <col min="7" max="7" width="6.7109375" customWidth="1"/>
    <col min="8" max="8" width="1.28515625" customWidth="1"/>
    <col min="9" max="9" width="5.5703125" customWidth="1"/>
    <col min="10" max="10" width="1.140625" customWidth="1"/>
    <col min="11" max="11" width="4.28515625" customWidth="1"/>
    <col min="12" max="12" width="14" customWidth="1"/>
    <col min="13" max="14" width="13.140625" customWidth="1"/>
    <col min="15" max="15" width="12.7109375" customWidth="1"/>
    <col min="16" max="16" width="18.85546875" customWidth="1"/>
  </cols>
  <sheetData>
    <row r="1" spans="1:18" ht="18.75" x14ac:dyDescent="0.3">
      <c r="A1" s="36" t="s">
        <v>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71">
        <v>42573</v>
      </c>
      <c r="N1" s="71" t="s">
        <v>49</v>
      </c>
      <c r="O1" s="36" t="s">
        <v>59</v>
      </c>
      <c r="P1" s="72">
        <v>42600</v>
      </c>
      <c r="Q1" s="54"/>
    </row>
    <row r="2" spans="1:18" ht="30" x14ac:dyDescent="0.25">
      <c r="A2" s="88" t="s">
        <v>25</v>
      </c>
      <c r="B2" s="89"/>
      <c r="C2" s="89"/>
      <c r="D2" s="89"/>
      <c r="E2" s="89"/>
      <c r="F2" s="89"/>
      <c r="G2" s="89"/>
      <c r="H2" s="89"/>
      <c r="I2" s="89"/>
      <c r="J2" s="89"/>
      <c r="K2" s="90"/>
      <c r="L2" s="37" t="s">
        <v>26</v>
      </c>
      <c r="M2" s="38" t="s">
        <v>27</v>
      </c>
      <c r="N2" s="39" t="s">
        <v>28</v>
      </c>
      <c r="O2" s="38" t="s">
        <v>29</v>
      </c>
      <c r="P2" s="40" t="s">
        <v>30</v>
      </c>
    </row>
    <row r="3" spans="1:18" x14ac:dyDescent="0.25">
      <c r="A3" s="86" t="s">
        <v>31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8" x14ac:dyDescent="0.25">
      <c r="A4" s="91" t="s">
        <v>32</v>
      </c>
      <c r="B4" s="92"/>
      <c r="C4" s="92"/>
      <c r="D4" s="92"/>
      <c r="E4" s="92"/>
      <c r="F4" s="92"/>
      <c r="G4" s="92"/>
      <c r="H4" s="92"/>
      <c r="I4" s="92"/>
      <c r="J4" s="92"/>
      <c r="K4" s="93"/>
      <c r="L4" s="41">
        <v>3372506</v>
      </c>
      <c r="M4" s="42">
        <v>2898</v>
      </c>
      <c r="N4" s="42">
        <v>3015</v>
      </c>
      <c r="O4" s="42" t="s">
        <v>33</v>
      </c>
      <c r="P4" s="42">
        <f>(N4-M4)*60</f>
        <v>7020</v>
      </c>
    </row>
    <row r="5" spans="1:18" x14ac:dyDescent="0.25">
      <c r="A5" s="91" t="s">
        <v>34</v>
      </c>
      <c r="B5" s="92"/>
      <c r="C5" s="92"/>
      <c r="D5" s="92"/>
      <c r="E5" s="92"/>
      <c r="F5" s="92"/>
      <c r="G5" s="92"/>
      <c r="H5" s="92"/>
      <c r="I5" s="92"/>
      <c r="J5" s="92"/>
      <c r="K5" s="93"/>
      <c r="L5" s="41">
        <v>3372116</v>
      </c>
      <c r="M5" s="42">
        <v>934</v>
      </c>
      <c r="N5" s="42">
        <v>984</v>
      </c>
      <c r="O5" s="42" t="s">
        <v>33</v>
      </c>
      <c r="P5" s="42">
        <f>(N5-M5)*60</f>
        <v>3000</v>
      </c>
    </row>
    <row r="6" spans="1:18" x14ac:dyDescent="0.25">
      <c r="A6" s="91" t="s">
        <v>35</v>
      </c>
      <c r="B6" s="92"/>
      <c r="C6" s="92"/>
      <c r="D6" s="92"/>
      <c r="E6" s="92"/>
      <c r="F6" s="92"/>
      <c r="G6" s="92"/>
      <c r="H6" s="92"/>
      <c r="I6" s="92"/>
      <c r="J6" s="92"/>
      <c r="K6" s="93"/>
      <c r="L6" s="41">
        <v>3234145</v>
      </c>
      <c r="M6" s="42">
        <v>73741</v>
      </c>
      <c r="N6" s="42">
        <v>77263</v>
      </c>
      <c r="O6" s="42">
        <v>1</v>
      </c>
      <c r="P6" s="62">
        <f>N6-M6</f>
        <v>3522</v>
      </c>
      <c r="R6" s="70"/>
    </row>
    <row r="7" spans="1:18" x14ac:dyDescent="0.25">
      <c r="A7" s="91" t="s">
        <v>36</v>
      </c>
      <c r="B7" s="92"/>
      <c r="C7" s="92"/>
      <c r="D7" s="92"/>
      <c r="E7" s="92"/>
      <c r="F7" s="92"/>
      <c r="G7" s="92"/>
      <c r="H7" s="92"/>
      <c r="I7" s="92"/>
      <c r="J7" s="92"/>
      <c r="K7" s="93"/>
      <c r="L7" s="41">
        <v>3232979</v>
      </c>
      <c r="M7" s="42">
        <v>78563</v>
      </c>
      <c r="N7" s="42">
        <v>80700</v>
      </c>
      <c r="O7" s="42">
        <v>1</v>
      </c>
      <c r="P7" s="42">
        <f xml:space="preserve"> N7-M7</f>
        <v>2137</v>
      </c>
    </row>
    <row r="8" spans="1:18" x14ac:dyDescent="0.25">
      <c r="A8" s="94" t="s">
        <v>2</v>
      </c>
      <c r="B8" s="95"/>
      <c r="C8" s="95"/>
      <c r="D8" s="95"/>
      <c r="E8" s="95"/>
      <c r="F8" s="95"/>
      <c r="G8" s="95"/>
      <c r="H8" s="95"/>
      <c r="I8" s="95"/>
      <c r="J8" s="95"/>
      <c r="K8" s="96"/>
      <c r="L8" s="79"/>
      <c r="M8" s="80"/>
      <c r="N8" s="80"/>
      <c r="O8" s="81"/>
      <c r="P8" s="43">
        <f>SUM(P4:P7)</f>
        <v>15679</v>
      </c>
    </row>
    <row r="9" spans="1:18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45"/>
      <c r="N9" s="45"/>
      <c r="O9" s="45"/>
      <c r="P9" s="45"/>
    </row>
    <row r="10" spans="1:18" x14ac:dyDescent="0.25">
      <c r="A10" s="44" t="s">
        <v>37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45"/>
      <c r="N10" s="45"/>
      <c r="O10" s="45"/>
      <c r="P10" s="45"/>
    </row>
    <row r="11" spans="1:18" x14ac:dyDescent="0.25">
      <c r="A11" s="63" t="s">
        <v>50</v>
      </c>
      <c r="B11" s="58" t="s">
        <v>51</v>
      </c>
      <c r="C11" s="58">
        <f>P8</f>
        <v>15679</v>
      </c>
      <c r="D11" s="58" t="s">
        <v>53</v>
      </c>
      <c r="E11" s="58">
        <f>P5</f>
        <v>3000</v>
      </c>
      <c r="F11" s="58" t="s">
        <v>53</v>
      </c>
      <c r="G11" s="58">
        <f>P4</f>
        <v>7020</v>
      </c>
      <c r="H11" s="58" t="s">
        <v>53</v>
      </c>
      <c r="I11" s="58">
        <f>P7</f>
        <v>2137</v>
      </c>
      <c r="J11" s="58" t="s">
        <v>52</v>
      </c>
      <c r="K11" s="58" t="s">
        <v>63</v>
      </c>
      <c r="L11" s="58"/>
      <c r="M11" s="58"/>
      <c r="N11" s="58"/>
      <c r="O11" s="59"/>
      <c r="P11" s="45"/>
    </row>
    <row r="12" spans="1:18" x14ac:dyDescent="0.25">
      <c r="A12" s="46" t="s">
        <v>38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/>
      <c r="M12" s="47"/>
      <c r="N12" s="47"/>
      <c r="O12" s="47"/>
      <c r="P12" s="45"/>
    </row>
    <row r="13" spans="1:18" x14ac:dyDescent="0.25">
      <c r="A13" s="46" t="s">
        <v>54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7"/>
      <c r="M13" s="47"/>
      <c r="N13" s="47"/>
      <c r="O13" s="47"/>
      <c r="P13" s="45"/>
    </row>
    <row r="14" spans="1:18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  <c r="M14" s="48" t="s">
        <v>39</v>
      </c>
      <c r="N14" s="64">
        <f>(P8-P5-P4-P7)*3.37/9212.3</f>
        <v>1.2884013764206552</v>
      </c>
      <c r="O14" s="49" t="s">
        <v>40</v>
      </c>
      <c r="P14" s="45"/>
    </row>
    <row r="15" spans="1:18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8" x14ac:dyDescent="0.25">
      <c r="A16" s="82" t="s">
        <v>41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</row>
    <row r="17" spans="1:16" x14ac:dyDescent="0.25">
      <c r="A17" s="97" t="s">
        <v>42</v>
      </c>
      <c r="B17" s="98"/>
      <c r="C17" s="98"/>
      <c r="D17" s="98"/>
      <c r="E17" s="98"/>
      <c r="F17" s="98"/>
      <c r="G17" s="98"/>
      <c r="H17" s="98"/>
      <c r="I17" s="98"/>
      <c r="J17" s="98"/>
      <c r="K17" s="99"/>
      <c r="L17" s="43">
        <v>3372072</v>
      </c>
      <c r="M17" s="51">
        <v>5750</v>
      </c>
      <c r="N17" s="51">
        <v>6310</v>
      </c>
      <c r="O17" s="51" t="s">
        <v>43</v>
      </c>
      <c r="P17" s="51">
        <f>(N17-M17)*20</f>
        <v>11200</v>
      </c>
    </row>
    <row r="18" spans="1:16" ht="15" customHeight="1" x14ac:dyDescent="0.25">
      <c r="A18" s="97" t="s">
        <v>44</v>
      </c>
      <c r="B18" s="98"/>
      <c r="C18" s="98"/>
      <c r="D18" s="98"/>
      <c r="E18" s="98"/>
      <c r="F18" s="98"/>
      <c r="G18" s="98"/>
      <c r="H18" s="98"/>
      <c r="I18" s="98"/>
      <c r="J18" s="98"/>
      <c r="K18" s="99"/>
      <c r="L18" s="51">
        <v>5042703</v>
      </c>
      <c r="M18" s="51">
        <v>247</v>
      </c>
      <c r="N18" s="51">
        <v>247</v>
      </c>
      <c r="O18" s="51" t="s">
        <v>45</v>
      </c>
      <c r="P18" s="51">
        <f>(N18-M18)*50</f>
        <v>0</v>
      </c>
    </row>
    <row r="19" spans="1:16" ht="15" customHeight="1" x14ac:dyDescent="0.25">
      <c r="A19" s="67" t="s">
        <v>55</v>
      </c>
      <c r="B19" s="65"/>
      <c r="C19" s="65"/>
      <c r="D19" s="65"/>
      <c r="E19" s="65"/>
      <c r="F19" s="65"/>
      <c r="G19" s="65"/>
      <c r="H19" s="65"/>
      <c r="I19" s="65"/>
      <c r="J19" s="65"/>
      <c r="K19" s="66"/>
      <c r="L19" s="51">
        <v>3372350</v>
      </c>
      <c r="M19" s="51">
        <v>8.35</v>
      </c>
      <c r="N19" s="51">
        <v>8.35</v>
      </c>
      <c r="O19" s="51" t="s">
        <v>56</v>
      </c>
      <c r="P19" s="51">
        <f>(N19-M19)*16</f>
        <v>0</v>
      </c>
    </row>
    <row r="20" spans="1:16" x14ac:dyDescent="0.25">
      <c r="A20" s="100" t="s">
        <v>2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2"/>
      <c r="L20" s="68"/>
      <c r="M20" s="69"/>
      <c r="N20" s="69"/>
      <c r="O20" s="69"/>
      <c r="P20" s="52">
        <f>P17+P18</f>
        <v>11200</v>
      </c>
    </row>
    <row r="21" spans="1:16" x14ac:dyDescent="0.25">
      <c r="L21" s="50"/>
    </row>
    <row r="22" spans="1:16" ht="20.25" x14ac:dyDescent="0.3">
      <c r="L22" s="50"/>
      <c r="N22" s="53"/>
    </row>
    <row r="24" spans="1:16" x14ac:dyDescent="0.25">
      <c r="A24" s="85" t="s">
        <v>48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61"/>
      <c r="P24" s="60" t="s">
        <v>57</v>
      </c>
    </row>
  </sheetData>
  <mergeCells count="13">
    <mergeCell ref="L8:O8"/>
    <mergeCell ref="A16:P16"/>
    <mergeCell ref="A24:N24"/>
    <mergeCell ref="A3:P3"/>
    <mergeCell ref="A2:K2"/>
    <mergeCell ref="A4:K4"/>
    <mergeCell ref="A5:K5"/>
    <mergeCell ref="A6:K6"/>
    <mergeCell ref="A7:K7"/>
    <mergeCell ref="A8:K8"/>
    <mergeCell ref="A17:K17"/>
    <mergeCell ref="A18:K18"/>
    <mergeCell ref="A20:K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4"/>
  <sheetViews>
    <sheetView topLeftCell="A4" workbookViewId="0">
      <selection activeCell="C14" sqref="C14"/>
    </sheetView>
  </sheetViews>
  <sheetFormatPr defaultRowHeight="15" x14ac:dyDescent="0.25"/>
  <cols>
    <col min="1" max="1" width="17.140625" customWidth="1"/>
    <col min="2" max="2" width="17.85546875" customWidth="1"/>
    <col min="3" max="3" width="13.140625" customWidth="1"/>
    <col min="4" max="4" width="12.42578125" customWidth="1"/>
    <col min="5" max="5" width="14" customWidth="1"/>
    <col min="6" max="6" width="16.140625" customWidth="1"/>
  </cols>
  <sheetData>
    <row r="1" spans="1:6" x14ac:dyDescent="0.25">
      <c r="A1" s="104" t="s">
        <v>5</v>
      </c>
      <c r="B1" s="104"/>
      <c r="C1" s="104"/>
      <c r="D1" s="73">
        <v>42576</v>
      </c>
      <c r="E1" s="1" t="s">
        <v>60</v>
      </c>
      <c r="F1" s="74">
        <v>42605</v>
      </c>
    </row>
    <row r="2" spans="1:6" x14ac:dyDescent="0.25">
      <c r="A2" s="1"/>
      <c r="B2" s="2"/>
      <c r="C2" s="2"/>
      <c r="D2" s="2"/>
      <c r="E2" s="2"/>
      <c r="F2" s="2"/>
    </row>
    <row r="3" spans="1:6" ht="72" customHeight="1" x14ac:dyDescent="0.25">
      <c r="A3" s="3" t="s">
        <v>3</v>
      </c>
      <c r="B3" s="3" t="s">
        <v>4</v>
      </c>
      <c r="C3" s="3" t="s">
        <v>1</v>
      </c>
      <c r="D3" s="3" t="s">
        <v>6</v>
      </c>
      <c r="E3" s="3" t="s">
        <v>7</v>
      </c>
      <c r="F3" s="3" t="s">
        <v>8</v>
      </c>
    </row>
    <row r="4" spans="1:6" ht="55.15" customHeight="1" x14ac:dyDescent="0.25">
      <c r="A4" s="4" t="s">
        <v>9</v>
      </c>
      <c r="B4" s="5">
        <v>14567260</v>
      </c>
      <c r="C4" s="6">
        <v>42394</v>
      </c>
      <c r="D4" s="7" t="s">
        <v>62</v>
      </c>
      <c r="E4" s="7" t="s">
        <v>66</v>
      </c>
      <c r="F4" s="8">
        <f>E4-D4</f>
        <v>860</v>
      </c>
    </row>
    <row r="5" spans="1:6" x14ac:dyDescent="0.25">
      <c r="A5" s="9"/>
      <c r="B5" s="10"/>
      <c r="C5" s="9"/>
      <c r="D5" s="11"/>
      <c r="E5" s="11"/>
      <c r="F5" s="11"/>
    </row>
    <row r="6" spans="1:6" x14ac:dyDescent="0.25">
      <c r="A6" s="12"/>
      <c r="B6" s="13"/>
      <c r="C6" s="13"/>
      <c r="D6" s="14"/>
      <c r="E6" s="14"/>
      <c r="F6" s="15"/>
    </row>
    <row r="7" spans="1:6" x14ac:dyDescent="0.25">
      <c r="A7" s="16" t="s">
        <v>10</v>
      </c>
      <c r="B7" s="17"/>
      <c r="C7" s="17"/>
      <c r="D7" s="18"/>
      <c r="E7" s="18"/>
      <c r="F7" s="8">
        <v>564</v>
      </c>
    </row>
    <row r="8" spans="1:6" ht="21" x14ac:dyDescent="0.25">
      <c r="A8" s="16" t="s">
        <v>11</v>
      </c>
      <c r="B8" s="17"/>
      <c r="C8" s="17"/>
      <c r="D8" s="18"/>
      <c r="E8" s="18"/>
      <c r="F8" s="57">
        <f>F4-F7</f>
        <v>296</v>
      </c>
    </row>
    <row r="9" spans="1:6" ht="21" x14ac:dyDescent="0.25">
      <c r="A9" s="12"/>
      <c r="B9" s="13"/>
      <c r="C9" s="13"/>
      <c r="D9" s="14"/>
      <c r="E9" s="14"/>
      <c r="F9" s="19"/>
    </row>
    <row r="10" spans="1:6" ht="81" customHeight="1" x14ac:dyDescent="0.25">
      <c r="A10" s="103" t="s">
        <v>12</v>
      </c>
      <c r="B10" s="103"/>
      <c r="C10" s="103"/>
      <c r="D10" s="103"/>
      <c r="E10" s="103"/>
      <c r="F10" s="20"/>
    </row>
    <row r="11" spans="1:6" ht="69" customHeight="1" x14ac:dyDescent="0.3">
      <c r="A11" s="103" t="s">
        <v>64</v>
      </c>
      <c r="B11" s="103"/>
      <c r="C11" s="103"/>
      <c r="D11" s="103"/>
      <c r="E11" s="103"/>
      <c r="F11" s="21">
        <f>203/9212.3*(22.93+27.48)</f>
        <v>1.1108224873267263</v>
      </c>
    </row>
    <row r="12" spans="1:6" ht="17.25" customHeight="1" x14ac:dyDescent="0.25"/>
    <row r="13" spans="1:6" x14ac:dyDescent="0.25">
      <c r="A13" s="105" t="s">
        <v>68</v>
      </c>
      <c r="B13" s="105"/>
      <c r="C13" s="77" t="s">
        <v>69</v>
      </c>
      <c r="D13" s="77"/>
    </row>
    <row r="14" spans="1:6" x14ac:dyDescent="0.25">
      <c r="A14" s="76"/>
      <c r="B14" s="76"/>
      <c r="C14" s="78">
        <f>F8-203</f>
        <v>93</v>
      </c>
      <c r="D14" s="78"/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"/>
  <sheetViews>
    <sheetView workbookViewId="0">
      <selection activeCell="F10" sqref="F10"/>
    </sheetView>
  </sheetViews>
  <sheetFormatPr defaultRowHeight="15" x14ac:dyDescent="0.2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</cols>
  <sheetData>
    <row r="1" spans="1:6" ht="18.75" x14ac:dyDescent="0.3">
      <c r="A1" s="106" t="s">
        <v>13</v>
      </c>
      <c r="B1" s="106"/>
      <c r="C1" s="106"/>
      <c r="D1" s="106"/>
      <c r="E1" s="106"/>
    </row>
    <row r="2" spans="1:6" ht="18.75" x14ac:dyDescent="0.3">
      <c r="A2" s="107" t="s">
        <v>67</v>
      </c>
      <c r="B2" s="107"/>
      <c r="C2" s="107"/>
      <c r="D2" s="107"/>
      <c r="E2" s="107"/>
      <c r="F2" s="107"/>
    </row>
    <row r="3" spans="1:6" ht="15.75" x14ac:dyDescent="0.25">
      <c r="A3" s="22"/>
      <c r="B3" s="23"/>
      <c r="C3" s="22"/>
      <c r="D3" s="22"/>
      <c r="E3" s="22"/>
    </row>
    <row r="4" spans="1:6" ht="63" x14ac:dyDescent="0.25">
      <c r="A4" s="24" t="s">
        <v>0</v>
      </c>
      <c r="B4" s="25" t="s">
        <v>14</v>
      </c>
      <c r="C4" s="26" t="s">
        <v>15</v>
      </c>
      <c r="D4" s="26" t="s">
        <v>16</v>
      </c>
      <c r="E4" s="26" t="s">
        <v>17</v>
      </c>
      <c r="F4" s="26" t="s">
        <v>18</v>
      </c>
    </row>
    <row r="5" spans="1:6" ht="56.25" x14ac:dyDescent="0.3">
      <c r="A5" s="27">
        <v>35011</v>
      </c>
      <c r="B5" s="28" t="s">
        <v>19</v>
      </c>
      <c r="C5" s="29">
        <v>1668.16</v>
      </c>
      <c r="D5" s="29">
        <v>1687.01</v>
      </c>
      <c r="E5" s="29">
        <f>D5-C5</f>
        <v>18.849999999999909</v>
      </c>
      <c r="F5" s="29">
        <f>E5</f>
        <v>18.849999999999909</v>
      </c>
    </row>
    <row r="6" spans="1:6" ht="32.25" customHeight="1" x14ac:dyDescent="0.25">
      <c r="A6" s="109" t="s">
        <v>46</v>
      </c>
      <c r="B6" s="109"/>
      <c r="C6" s="109"/>
      <c r="D6" s="109"/>
      <c r="E6" s="109"/>
      <c r="F6" s="23">
        <f>9212.3+1222</f>
        <v>10434.299999999999</v>
      </c>
    </row>
    <row r="7" spans="1:6" x14ac:dyDescent="0.25">
      <c r="B7" s="30"/>
    </row>
    <row r="8" spans="1:6" ht="51.75" customHeight="1" x14ac:dyDescent="0.4">
      <c r="A8" s="108" t="s">
        <v>20</v>
      </c>
      <c r="B8" s="108"/>
      <c r="C8" s="108"/>
      <c r="D8" s="108"/>
      <c r="E8" s="31"/>
      <c r="F8" s="32">
        <f>(F5*1991.37+'Сводный отчетЭЭ'!P7*3.37-(178+8*3.6)*101.56)/F6</f>
        <v>2.2748441677927427</v>
      </c>
    </row>
    <row r="9" spans="1:6" ht="18.75" x14ac:dyDescent="0.3">
      <c r="E9" s="75" t="s">
        <v>61</v>
      </c>
      <c r="F9" s="33">
        <f>207*101.56/1991.37</f>
        <v>10.557013513309935</v>
      </c>
    </row>
  </sheetData>
  <mergeCells count="4">
    <mergeCell ref="A1:E1"/>
    <mergeCell ref="A2:F2"/>
    <mergeCell ref="A8:D8"/>
    <mergeCell ref="A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8"/>
  <sheetViews>
    <sheetView workbookViewId="0">
      <selection activeCell="G9" sqref="G9"/>
    </sheetView>
  </sheetViews>
  <sheetFormatPr defaultRowHeight="15" x14ac:dyDescent="0.25"/>
  <cols>
    <col min="7" max="7" width="16.85546875" customWidth="1"/>
    <col min="8" max="8" width="15.28515625" customWidth="1"/>
  </cols>
  <sheetData>
    <row r="1" spans="1:9" ht="18.75" x14ac:dyDescent="0.3">
      <c r="A1" s="111" t="s">
        <v>65</v>
      </c>
      <c r="B1" s="112"/>
      <c r="C1" s="112"/>
      <c r="D1" s="112"/>
      <c r="E1" s="112"/>
      <c r="F1" s="112"/>
      <c r="G1" s="112"/>
      <c r="H1" s="112"/>
    </row>
    <row r="3" spans="1:9" ht="18.75" x14ac:dyDescent="0.3">
      <c r="A3" s="110" t="s">
        <v>21</v>
      </c>
      <c r="B3" s="110"/>
      <c r="C3" s="110"/>
      <c r="D3" s="110"/>
      <c r="E3" s="110"/>
      <c r="F3" s="33"/>
      <c r="G3" s="34">
        <f>'Сводный отчетЭЭ'!P20</f>
        <v>11200</v>
      </c>
    </row>
    <row r="4" spans="1:9" x14ac:dyDescent="0.25">
      <c r="A4" t="s">
        <v>22</v>
      </c>
      <c r="G4" s="34">
        <v>3</v>
      </c>
    </row>
    <row r="5" spans="1:9" x14ac:dyDescent="0.25">
      <c r="A5" t="s">
        <v>23</v>
      </c>
      <c r="G5" s="34">
        <v>15</v>
      </c>
    </row>
    <row r="6" spans="1:9" x14ac:dyDescent="0.25">
      <c r="A6" t="s">
        <v>47</v>
      </c>
      <c r="G6" s="56">
        <v>0</v>
      </c>
    </row>
    <row r="8" spans="1:9" ht="21" x14ac:dyDescent="0.35">
      <c r="A8" t="s">
        <v>24</v>
      </c>
      <c r="G8" s="35">
        <f>(G3*3.37+G4*525+G5*(22.93+27.48))/134+G6</f>
        <v>299.06828358208958</v>
      </c>
      <c r="H8" s="55"/>
      <c r="I8" s="55"/>
    </row>
  </sheetData>
  <mergeCells count="2">
    <mergeCell ref="A3:E3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Сводный отчетЭЭ</vt:lpstr>
      <vt:lpstr>Сводный отчет вода</vt:lpstr>
      <vt:lpstr>Отопление</vt:lpstr>
      <vt:lpstr>Гараж</vt:lpstr>
      <vt:lpstr>'Сводный отчетЭЭ'!Область_печати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Angelka</cp:lastModifiedBy>
  <cp:lastPrinted>2016-08-17T08:17:28Z</cp:lastPrinted>
  <dcterms:created xsi:type="dcterms:W3CDTF">2015-09-15T11:53:49Z</dcterms:created>
  <dcterms:modified xsi:type="dcterms:W3CDTF">2016-09-28T20:35:15Z</dcterms:modified>
</cp:coreProperties>
</file>