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Yu\TSJ\"/>
    </mc:Choice>
  </mc:AlternateContent>
  <bookViews>
    <workbookView xWindow="345" yWindow="1635" windowWidth="16215" windowHeight="5805" tabRatio="944"/>
  </bookViews>
  <sheets>
    <sheet name="Сводный отчетЭЭ" sheetId="15" r:id="rId1"/>
    <sheet name="Сводный отчет вода" sheetId="5" r:id="rId2"/>
    <sheet name="Отопление" sheetId="6" r:id="rId3"/>
    <sheet name="МУСОР" sheetId="21" r:id="rId4"/>
  </sheets>
  <definedNames>
    <definedName name="_xlnm.Print_Area" localSheetId="2">Отопление!$A$1:$F$10</definedName>
    <definedName name="_xlnm.Print_Area" localSheetId="0">'Сводный отчетЭЭ'!$A$1:$U$29</definedName>
  </definedNames>
  <calcPr calcId="152511"/>
</workbook>
</file>

<file path=xl/calcChain.xml><?xml version="1.0" encoding="utf-8"?>
<calcChain xmlns="http://schemas.openxmlformats.org/spreadsheetml/2006/main">
  <c r="F12" i="5" l="1"/>
  <c r="U13" i="15" l="1"/>
  <c r="U16" i="15" l="1"/>
  <c r="U12" i="15" l="1"/>
  <c r="E6" i="6" l="1"/>
  <c r="F6" i="6" s="1"/>
  <c r="U17" i="15" l="1"/>
  <c r="G4" i="21"/>
  <c r="G5" i="21" l="1"/>
  <c r="F7" i="6" l="1"/>
  <c r="F9" i="6" s="1"/>
  <c r="U14" i="15" l="1"/>
  <c r="E24" i="15" s="1"/>
  <c r="U18" i="15"/>
  <c r="U9" i="15"/>
  <c r="U10" i="15"/>
  <c r="U6" i="15"/>
  <c r="U5" i="15"/>
  <c r="U8" i="15"/>
  <c r="U15" i="15"/>
  <c r="U4" i="15"/>
  <c r="C24" i="15" s="1"/>
  <c r="U7" i="15"/>
  <c r="C26" i="15" l="1"/>
  <c r="P24" i="15"/>
  <c r="P26" i="15"/>
  <c r="U20" i="15"/>
  <c r="U21" i="15"/>
  <c r="F4" i="5" l="1"/>
  <c r="F9" i="5" l="1"/>
  <c r="E15" i="5" s="1"/>
</calcChain>
</file>

<file path=xl/sharedStrings.xml><?xml version="1.0" encoding="utf-8"?>
<sst xmlns="http://schemas.openxmlformats.org/spreadsheetml/2006/main" count="119" uniqueCount="90">
  <si>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</si>
  <si>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</si>
  <si>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</si>
  <si>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</si>
  <si>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</si>
  <si>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</si>
  <si>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</si>
  <si>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</si>
  <si>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</si>
  <si>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</si>
  <si>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</si>
  <si>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</si>
  <si>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</si>
  <si>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</si>
  <si>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</si>
  <si>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</si>
  <si>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</si>
  <si>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</si>
  <si>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</si>
  <si>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</si>
  <si>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</si>
  <si>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</si>
  <si>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</si>
  <si>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</si>
  <si>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</si>
  <si>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Год выпуска</t>
  </si>
  <si>
    <t>формулы 10 и 12</t>
  </si>
  <si>
    <t>(</t>
  </si>
  <si>
    <t>-</t>
  </si>
  <si>
    <t>)</t>
  </si>
  <si>
    <t>Место установки</t>
  </si>
  <si>
    <t>Показание ТЭ (текущее),Гкал</t>
  </si>
  <si>
    <t>Расход ТЭ (текущий),Гкал</t>
  </si>
  <si>
    <t>Расход ТЭ              (тек. и скор.),    Гкал</t>
  </si>
  <si>
    <t>Ввод № 2</t>
  </si>
  <si>
    <t>Квартирный стояк</t>
  </si>
  <si>
    <t>Ввод № 1</t>
  </si>
  <si>
    <t>Стилобат</t>
  </si>
  <si>
    <t>Квартирный стояк 2.1 и 2.2</t>
  </si>
  <si>
    <t>Квартирный стояк 1.1 и 1.2</t>
  </si>
  <si>
    <t>Рабочее осв., насос ХВС, чердак, подвал</t>
  </si>
  <si>
    <t>00772-13</t>
  </si>
  <si>
    <t>500/5</t>
  </si>
  <si>
    <t>250/5</t>
  </si>
  <si>
    <t>75/5</t>
  </si>
  <si>
    <t>ДУ , ПД</t>
  </si>
  <si>
    <t>150/5</t>
  </si>
  <si>
    <t>Лифты, аварийное осв., ИТП</t>
  </si>
  <si>
    <t>Вентиляция</t>
  </si>
  <si>
    <t>Рабочая группа, стилобат, гараж</t>
  </si>
  <si>
    <t>ИПУ стилобат</t>
  </si>
  <si>
    <t xml:space="preserve">ВРУ -1 жилого дома </t>
  </si>
  <si>
    <t xml:space="preserve">ВРУ-1 жилого дома </t>
  </si>
  <si>
    <t xml:space="preserve">ВРУ  - 1  жилого дома </t>
  </si>
  <si>
    <t xml:space="preserve">ВРУ  - 2  жилого дома </t>
  </si>
  <si>
    <t>ав.осв.гар, стил.лифт, пож.</t>
  </si>
  <si>
    <t>ИТОГО ЖД:</t>
  </si>
  <si>
    <t>ИТОГО ОФИСЫ:</t>
  </si>
  <si>
    <t>Площадь помещений многоквартирного дома, находящихся в собственности, кв.м.</t>
  </si>
  <si>
    <t>12 377,9 кв.м. площадь всех помещений потребителей в многоквартирном доме.</t>
  </si>
  <si>
    <t>ГАРАЖ</t>
  </si>
  <si>
    <t>Жилой дом ул.Академика Грушина, д. 8</t>
  </si>
  <si>
    <t>наименование услуги</t>
  </si>
  <si>
    <t>кол-во</t>
  </si>
  <si>
    <t xml:space="preserve"> цена руб.</t>
  </si>
  <si>
    <t>сумма</t>
  </si>
  <si>
    <t>1.</t>
  </si>
  <si>
    <t>Вывезено строительного мусора (бункера)</t>
  </si>
  <si>
    <t>2.</t>
  </si>
  <si>
    <t>Вывезено бытового мусора (бункеров по 1.1  куб.м.)</t>
  </si>
  <si>
    <t>3.</t>
  </si>
  <si>
    <t>Общая стоимость вывоза мусора</t>
  </si>
  <si>
    <t>на кв.м.</t>
  </si>
  <si>
    <r>
      <t xml:space="preserve"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</si>
  <si>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ЖИЛЫЕ И НЕЖИЛЫЕ  ПОМЕЩЕНИЯ</t>
  </si>
  <si>
    <t>Стилобат - ОПУ неисправен</t>
  </si>
  <si>
    <t>июнь</t>
  </si>
  <si>
    <t>июль</t>
  </si>
  <si>
    <t>кВт*ч х  Si/11010,6кв.м. х 3,37 руб.</t>
  </si>
  <si>
    <r>
      <t xml:space="preserve">формула 11 - ()куб.м. х  Si/11010,6 кв.м. х (22,93+27,48)руб.,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рубли/кв.м., но не более 88 куб.м.</t>
    </r>
  </si>
  <si>
    <t>кВт*ч х  Si/1367,3 кв.м. х 3,37 руб.</t>
  </si>
  <si>
    <t>Неучтенное  водопотребление за:</t>
  </si>
  <si>
    <t>Отчет по вывозу мусора за август 2016г.</t>
  </si>
  <si>
    <t>август</t>
  </si>
  <si>
    <t>4762</t>
  </si>
  <si>
    <t>Отчет по электроснабжению жилого дома ул.Академика Грушина, д. 8 22 август 2016г.</t>
  </si>
  <si>
    <t>5645</t>
  </si>
  <si>
    <t>показаний общего прибора учета тепловой энергии с 24.07 по 22.08 2016 г.</t>
  </si>
  <si>
    <t>954.5</t>
  </si>
  <si>
    <t>Начислить стоимость вывоза мусора квартирам №№ 8, 11, 27, 31, 32, 52, 54, 95, 96, 97, 111, 112, 117, 127, 130, 134, 137,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</si>
</sst>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\-??_р_._-;_-@_-"/>
    <numFmt numFmtId="165" formatCode="_-* #,##0.000_р_._-;\-* #,##0.000_р_._-;_-* \-??_р_._-;_-@_-"/>
    <numFmt numFmtId="166" formatCode="_-* #,##0.00\ _р_._-;\-* #,##0.00\ _р_._-;_-* &quot;-&quot;??\ 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143">
    <xf numFmtId="0" fontId="0" fillId="0" borderId="0" xfId="0"/>
    <xf numFmtId="1" fontId="0" fillId="0" borderId="0" xfId="0" applyNumberFormat="1"/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/>
    </xf>
    <xf numFmtId="1" fontId="11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164" fontId="15" fillId="0" borderId="0" xfId="1" applyNumberFormat="1" applyFont="1" applyBorder="1" applyAlignment="1" applyProtection="1">
      <alignment horizontal="center"/>
    </xf>
    <xf numFmtId="0" fontId="15" fillId="0" borderId="1" xfId="0" applyFont="1" applyBorder="1" applyAlignment="1">
      <alignment horizontal="center" vertical="center" wrapText="1"/>
    </xf>
    <xf numFmtId="1" fontId="15" fillId="0" borderId="1" xfId="2" applyNumberFormat="1" applyFont="1" applyBorder="1" applyAlignment="1" applyProtection="1">
      <alignment horizontal="center" vertical="center" wrapText="1"/>
    </xf>
    <xf numFmtId="164" fontId="16" fillId="0" borderId="1" xfId="1" applyNumberFormat="1" applyFont="1" applyBorder="1" applyAlignment="1" applyProtection="1">
      <alignment horizontal="center" vertical="center" wrapText="1"/>
    </xf>
    <xf numFmtId="164" fontId="18" fillId="0" borderId="0" xfId="1" applyNumberFormat="1" applyFont="1" applyBorder="1" applyProtection="1"/>
    <xf numFmtId="164" fontId="13" fillId="0" borderId="0" xfId="1" applyNumberFormat="1" applyFont="1"/>
    <xf numFmtId="0" fontId="0" fillId="0" borderId="1" xfId="0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" fillId="0" borderId="0" xfId="4" applyFont="1"/>
    <xf numFmtId="0" fontId="2" fillId="0" borderId="0" xfId="4"/>
    <xf numFmtId="0" fontId="21" fillId="0" borderId="0" xfId="0" applyFont="1"/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vertical="center"/>
    </xf>
    <xf numFmtId="1" fontId="20" fillId="0" borderId="0" xfId="4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4" applyFont="1" applyAlignment="1">
      <alignment horizontal="right" vertical="center"/>
    </xf>
    <xf numFmtId="0" fontId="3" fillId="0" borderId="0" xfId="4" applyFont="1" applyAlignment="1">
      <alignment horizontal="left" vertical="center"/>
    </xf>
    <xf numFmtId="0" fontId="15" fillId="0" borderId="1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1" fontId="19" fillId="6" borderId="3" xfId="0" applyNumberFormat="1" applyFont="1" applyFill="1" applyBorder="1" applyAlignment="1">
      <alignment horizontal="center" vertical="center"/>
    </xf>
    <xf numFmtId="1" fontId="19" fillId="6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/>
    </xf>
    <xf numFmtId="0" fontId="23" fillId="0" borderId="0" xfId="4" applyFont="1" applyAlignment="1">
      <alignment horizontal="right" vertical="center"/>
    </xf>
    <xf numFmtId="0" fontId="23" fillId="0" borderId="0" xfId="4" applyFont="1" applyAlignment="1">
      <alignment horizontal="center" vertical="center"/>
    </xf>
    <xf numFmtId="1" fontId="23" fillId="0" borderId="0" xfId="4" applyNumberFormat="1" applyFont="1" applyAlignment="1">
      <alignment horizontal="center" vertical="center"/>
    </xf>
    <xf numFmtId="0" fontId="24" fillId="0" borderId="0" xfId="0" applyFont="1"/>
    <xf numFmtId="0" fontId="19" fillId="8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2" borderId="0" xfId="0" applyFont="1" applyFill="1" applyBorder="1"/>
    <xf numFmtId="1" fontId="23" fillId="6" borderId="0" xfId="4" applyNumberFormat="1" applyFont="1" applyFill="1" applyAlignment="1">
      <alignment horizontal="center" vertical="center"/>
    </xf>
    <xf numFmtId="1" fontId="23" fillId="7" borderId="0" xfId="7" applyNumberFormat="1" applyFont="1" applyFill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3" fontId="3" fillId="0" borderId="0" xfId="1" applyFont="1"/>
    <xf numFmtId="0" fontId="25" fillId="0" borderId="0" xfId="4" applyFont="1"/>
    <xf numFmtId="0" fontId="25" fillId="0" borderId="0" xfId="4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16" fillId="2" borderId="1" xfId="1" applyNumberFormat="1" applyFont="1" applyFill="1" applyBorder="1" applyAlignment="1" applyProtection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43" fontId="31" fillId="0" borderId="0" xfId="1" applyFont="1" applyAlignment="1">
      <alignment horizontal="center" vertical="center"/>
    </xf>
    <xf numFmtId="16" fontId="8" fillId="0" borderId="0" xfId="0" applyNumberFormat="1" applyFont="1" applyAlignment="1">
      <alignment horizontal="center"/>
    </xf>
    <xf numFmtId="164" fontId="13" fillId="0" borderId="0" xfId="1" applyNumberFormat="1" applyFont="1" applyBorder="1"/>
    <xf numFmtId="1" fontId="23" fillId="0" borderId="0" xfId="7" applyNumberFormat="1" applyFont="1" applyFill="1" applyAlignment="1">
      <alignment horizontal="center" vertical="center"/>
    </xf>
    <xf numFmtId="1" fontId="23" fillId="0" borderId="0" xfId="4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2" fontId="26" fillId="0" borderId="0" xfId="0" applyNumberFormat="1" applyFont="1"/>
    <xf numFmtId="0" fontId="19" fillId="0" borderId="1" xfId="0" applyFont="1" applyFill="1" applyBorder="1" applyAlignment="1">
      <alignment horizont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wrapText="1"/>
    </xf>
    <xf numFmtId="1" fontId="0" fillId="3" borderId="1" xfId="0" applyNumberFormat="1" applyFill="1" applyBorder="1"/>
    <xf numFmtId="0" fontId="13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30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3">
    <cellStyle name="TableStyleLight1" xfId="2"/>
    <cellStyle name="Обычный" xfId="0" builtinId="0"/>
    <cellStyle name="Обычный 2" xfId="6"/>
    <cellStyle name="Обычный 2 2" xfId="11"/>
    <cellStyle name="Обычный 3" xfId="4"/>
    <cellStyle name="Обычный 3 2" xfId="10"/>
    <cellStyle name="Обычный 4" xfId="3"/>
    <cellStyle name="Обычный 5" xfId="8"/>
    <cellStyle name="Процентный" xfId="7" builtinId="5"/>
    <cellStyle name="Процентный 2" xfId="12"/>
    <cellStyle name="Финансовый" xfId="1" builtinId="3"/>
    <cellStyle name="Финансовый 2" xfId="5"/>
    <cellStyle name="Финансовый 3" xfId="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9"/>
  <sheetViews>
    <sheetView tabSelected="1" zoomScaleSheetLayoutView="100" workbookViewId="0">
      <selection activeCell="W8" sqref="W8"/>
    </sheetView>
  </sheetViews>
  <sheetFormatPr defaultRowHeight="15" x14ac:dyDescent="0.25"/>
  <cols>
    <col min="1" max="1" width="18.7109375" customWidth="1"/>
    <col min="2" max="2" width="1.140625" customWidth="1"/>
    <col min="3" max="3" width="6.42578125" customWidth="1"/>
    <col min="4" max="4" width="1.42578125" customWidth="1"/>
    <col min="5" max="5" width="7.42578125" customWidth="1"/>
    <col min="6" max="6" width="1.140625" customWidth="1"/>
    <col min="7" max="7" width="7.42578125" customWidth="1"/>
    <col min="8" max="8" width="1.42578125" customWidth="1"/>
    <col min="9" max="9" width="8.28515625" customWidth="1"/>
    <col min="10" max="10" width="1.140625" customWidth="1"/>
    <col min="11" max="11" width="6.42578125" customWidth="1"/>
    <col min="12" max="12" width="5.5703125" customWidth="1"/>
    <col min="13" max="13" width="5.7109375" customWidth="1"/>
    <col min="14" max="14" width="8.42578125" customWidth="1"/>
    <col min="15" max="15" width="8.140625" customWidth="1"/>
    <col min="16" max="16" width="8.5703125" customWidth="1"/>
    <col min="17" max="17" width="10.28515625" customWidth="1"/>
    <col min="18" max="18" width="7.85546875" customWidth="1"/>
    <col min="19" max="19" width="11.7109375" customWidth="1"/>
    <col min="20" max="20" width="11.42578125" customWidth="1"/>
    <col min="21" max="21" width="13.7109375" customWidth="1"/>
    <col min="22" max="22" width="3.85546875" customWidth="1"/>
    <col min="23" max="23" width="18.28515625" customWidth="1"/>
    <col min="24" max="24" width="17.85546875" customWidth="1"/>
    <col min="25" max="25" width="9.85546875" customWidth="1"/>
  </cols>
  <sheetData>
    <row r="1" spans="1:25" ht="18.75" x14ac:dyDescent="0.3">
      <c r="A1" s="104" t="s">
        <v>85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33"/>
    </row>
    <row r="2" spans="1:25" ht="45" customHeight="1" x14ac:dyDescent="0.25">
      <c r="A2" s="38" t="s">
        <v>30</v>
      </c>
      <c r="B2" s="125" t="s">
        <v>14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25" t="s">
        <v>25</v>
      </c>
      <c r="P2" s="25" t="s">
        <v>1</v>
      </c>
      <c r="Q2" s="25" t="s">
        <v>15</v>
      </c>
      <c r="R2" s="25" t="s">
        <v>18</v>
      </c>
      <c r="S2" s="25" t="s">
        <v>16</v>
      </c>
      <c r="T2" s="25" t="s">
        <v>17</v>
      </c>
      <c r="U2" s="25" t="s">
        <v>19</v>
      </c>
      <c r="W2" s="51"/>
      <c r="X2" s="51"/>
    </row>
    <row r="3" spans="1:25" x14ac:dyDescent="0.25">
      <c r="A3" s="105" t="s">
        <v>53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5" x14ac:dyDescent="0.25">
      <c r="A4" s="26" t="s">
        <v>52</v>
      </c>
      <c r="B4" s="108" t="s">
        <v>36</v>
      </c>
      <c r="C4" s="108"/>
      <c r="D4" s="108"/>
      <c r="E4" s="108"/>
      <c r="F4" s="108"/>
      <c r="G4" s="108"/>
      <c r="H4" s="108"/>
      <c r="I4" s="108"/>
      <c r="J4" s="128" t="s">
        <v>35</v>
      </c>
      <c r="K4" s="128"/>
      <c r="L4" s="128"/>
      <c r="M4" s="128"/>
      <c r="N4" s="128"/>
      <c r="O4" s="28">
        <v>2014</v>
      </c>
      <c r="P4" s="37">
        <v>2024</v>
      </c>
      <c r="Q4" s="67">
        <v>3492579</v>
      </c>
      <c r="R4" s="27" t="s">
        <v>42</v>
      </c>
      <c r="S4" s="28">
        <v>1480</v>
      </c>
      <c r="T4" s="28">
        <v>1671</v>
      </c>
      <c r="U4" s="52">
        <f>(T4-S4)*100</f>
        <v>19100</v>
      </c>
      <c r="W4" s="1"/>
      <c r="X4" s="1"/>
    </row>
    <row r="5" spans="1:25" x14ac:dyDescent="0.25">
      <c r="A5" s="47" t="s">
        <v>20</v>
      </c>
      <c r="B5" s="112" t="s">
        <v>39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  <c r="O5" s="48"/>
      <c r="P5" s="48"/>
      <c r="Q5" s="66">
        <v>3494801</v>
      </c>
      <c r="R5" s="48" t="s">
        <v>43</v>
      </c>
      <c r="S5" s="96">
        <v>1213</v>
      </c>
      <c r="T5" s="79">
        <v>1349</v>
      </c>
      <c r="U5" s="54">
        <f>(T5-S5)*50</f>
        <v>6800</v>
      </c>
    </row>
    <row r="6" spans="1:25" x14ac:dyDescent="0.25">
      <c r="A6" s="47" t="s">
        <v>20</v>
      </c>
      <c r="B6" s="112" t="s">
        <v>40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48"/>
      <c r="P6" s="48"/>
      <c r="Q6" s="66">
        <v>3494485</v>
      </c>
      <c r="R6" s="48" t="s">
        <v>44</v>
      </c>
      <c r="S6" s="96">
        <v>635</v>
      </c>
      <c r="T6" s="79">
        <v>705</v>
      </c>
      <c r="U6" s="61">
        <f>(T6-S6)*15</f>
        <v>1050</v>
      </c>
    </row>
    <row r="7" spans="1:25" x14ac:dyDescent="0.25">
      <c r="A7" s="47" t="s">
        <v>51</v>
      </c>
      <c r="B7" s="107" t="s">
        <v>34</v>
      </c>
      <c r="C7" s="107"/>
      <c r="D7" s="107"/>
      <c r="E7" s="107"/>
      <c r="F7" s="107"/>
      <c r="G7" s="107"/>
      <c r="H7" s="107"/>
      <c r="I7" s="107"/>
      <c r="J7" s="124" t="s">
        <v>35</v>
      </c>
      <c r="K7" s="124"/>
      <c r="L7" s="124"/>
      <c r="M7" s="124"/>
      <c r="N7" s="124"/>
      <c r="O7" s="49">
        <v>2014</v>
      </c>
      <c r="P7" s="50">
        <v>2024</v>
      </c>
      <c r="Q7" s="66">
        <v>3494906</v>
      </c>
      <c r="R7" s="48" t="s">
        <v>42</v>
      </c>
      <c r="S7" s="98">
        <v>12.87</v>
      </c>
      <c r="T7" s="78">
        <v>12.87</v>
      </c>
      <c r="U7" s="53">
        <f>(T7-S7)*100</f>
        <v>0</v>
      </c>
      <c r="W7" s="1"/>
    </row>
    <row r="8" spans="1:25" x14ac:dyDescent="0.25">
      <c r="A8" s="47" t="s">
        <v>20</v>
      </c>
      <c r="B8" s="121" t="s">
        <v>38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48"/>
      <c r="P8" s="48"/>
      <c r="Q8" s="66">
        <v>3494877</v>
      </c>
      <c r="R8" s="48" t="s">
        <v>43</v>
      </c>
      <c r="S8" s="96">
        <v>721</v>
      </c>
      <c r="T8" s="79">
        <v>834</v>
      </c>
      <c r="U8" s="54">
        <f>(T8-S8)*50</f>
        <v>5650</v>
      </c>
      <c r="W8" s="1"/>
      <c r="Y8" s="1"/>
    </row>
    <row r="9" spans="1:25" x14ac:dyDescent="0.25">
      <c r="A9" s="47" t="s">
        <v>20</v>
      </c>
      <c r="B9" s="121" t="s">
        <v>47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  <c r="O9" s="49">
        <v>2014</v>
      </c>
      <c r="P9" s="50">
        <v>2024</v>
      </c>
      <c r="Q9" s="66">
        <v>3494509</v>
      </c>
      <c r="R9" s="48" t="s">
        <v>46</v>
      </c>
      <c r="S9" s="96">
        <v>1402</v>
      </c>
      <c r="T9" s="79">
        <v>1587</v>
      </c>
      <c r="U9" s="61">
        <f>(T9-S9)*30</f>
        <v>5550</v>
      </c>
      <c r="W9" s="1"/>
    </row>
    <row r="10" spans="1:25" x14ac:dyDescent="0.25">
      <c r="A10" s="47" t="s">
        <v>20</v>
      </c>
      <c r="B10" s="121" t="s">
        <v>45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  <c r="O10" s="48"/>
      <c r="P10" s="48"/>
      <c r="Q10" s="66">
        <v>3494409</v>
      </c>
      <c r="R10" s="48" t="s">
        <v>46</v>
      </c>
      <c r="S10" s="96">
        <v>2.12</v>
      </c>
      <c r="T10" s="79">
        <v>2.12</v>
      </c>
      <c r="U10" s="61">
        <f>(T10-S10)*30</f>
        <v>0</v>
      </c>
      <c r="W10" s="1"/>
    </row>
    <row r="11" spans="1:25" x14ac:dyDescent="0.25">
      <c r="A11" s="110" t="s">
        <v>54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W11" s="1"/>
    </row>
    <row r="12" spans="1:25" x14ac:dyDescent="0.25">
      <c r="A12" s="47" t="s">
        <v>20</v>
      </c>
      <c r="B12" s="107" t="s">
        <v>36</v>
      </c>
      <c r="C12" s="107"/>
      <c r="D12" s="107"/>
      <c r="E12" s="107"/>
      <c r="F12" s="107"/>
      <c r="G12" s="107"/>
      <c r="H12" s="107"/>
      <c r="I12" s="107"/>
      <c r="J12" s="109" t="s">
        <v>37</v>
      </c>
      <c r="K12" s="109"/>
      <c r="L12" s="109"/>
      <c r="M12" s="109"/>
      <c r="N12" s="109"/>
      <c r="O12" s="49">
        <v>2014</v>
      </c>
      <c r="P12" s="50">
        <v>2024</v>
      </c>
      <c r="Q12" s="67">
        <v>3494834</v>
      </c>
      <c r="R12" s="48" t="s">
        <v>43</v>
      </c>
      <c r="S12" s="99">
        <v>1508</v>
      </c>
      <c r="T12" s="77">
        <v>1995</v>
      </c>
      <c r="U12" s="65">
        <f>(T12-S12)*50</f>
        <v>24350</v>
      </c>
    </row>
    <row r="13" spans="1:25" x14ac:dyDescent="0.25">
      <c r="A13" s="47" t="s">
        <v>20</v>
      </c>
      <c r="B13" s="121" t="s">
        <v>75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  <c r="O13" s="48"/>
      <c r="P13" s="48"/>
      <c r="Q13" s="66">
        <v>3494951</v>
      </c>
      <c r="R13" s="87" t="s">
        <v>46</v>
      </c>
      <c r="S13" s="97">
        <v>664</v>
      </c>
      <c r="T13" s="87">
        <v>1425</v>
      </c>
      <c r="U13" s="60">
        <f>(T13-S13)*30</f>
        <v>22830</v>
      </c>
    </row>
    <row r="14" spans="1:25" x14ac:dyDescent="0.25">
      <c r="A14" s="47" t="s">
        <v>20</v>
      </c>
      <c r="B14" s="121" t="s">
        <v>49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  <c r="O14" s="48"/>
      <c r="P14" s="48"/>
      <c r="Q14" s="66">
        <v>3494853</v>
      </c>
      <c r="R14" s="48" t="s">
        <v>46</v>
      </c>
      <c r="S14" s="96">
        <v>192</v>
      </c>
      <c r="T14" s="79">
        <v>201</v>
      </c>
      <c r="U14" s="60">
        <f>(T14-S14)*30</f>
        <v>270</v>
      </c>
      <c r="W14" s="1"/>
    </row>
    <row r="15" spans="1:25" x14ac:dyDescent="0.25">
      <c r="A15" s="47" t="s">
        <v>20</v>
      </c>
      <c r="B15" s="109" t="s">
        <v>34</v>
      </c>
      <c r="C15" s="109"/>
      <c r="D15" s="109"/>
      <c r="E15" s="109"/>
      <c r="F15" s="109"/>
      <c r="G15" s="109"/>
      <c r="H15" s="109"/>
      <c r="I15" s="109"/>
      <c r="J15" s="109" t="s">
        <v>37</v>
      </c>
      <c r="K15" s="109"/>
      <c r="L15" s="109"/>
      <c r="M15" s="109"/>
      <c r="N15" s="109"/>
      <c r="O15" s="49">
        <v>2014</v>
      </c>
      <c r="P15" s="50">
        <v>2024</v>
      </c>
      <c r="Q15" s="67">
        <v>3494774</v>
      </c>
      <c r="R15" s="48" t="s">
        <v>43</v>
      </c>
      <c r="S15" s="99">
        <v>2.42</v>
      </c>
      <c r="T15" s="77">
        <v>2.42</v>
      </c>
      <c r="U15" s="65">
        <f>(T15-S15)*50</f>
        <v>0</v>
      </c>
    </row>
    <row r="16" spans="1:25" x14ac:dyDescent="0.25">
      <c r="A16" s="47" t="s">
        <v>20</v>
      </c>
      <c r="B16" s="121" t="s">
        <v>37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48"/>
      <c r="P16" s="48"/>
      <c r="Q16" s="66">
        <v>3494363</v>
      </c>
      <c r="R16" s="48" t="s">
        <v>44</v>
      </c>
      <c r="S16" s="96">
        <v>82</v>
      </c>
      <c r="T16" s="79">
        <v>85</v>
      </c>
      <c r="U16" s="59">
        <f>(T16-S16)*15</f>
        <v>45</v>
      </c>
    </row>
    <row r="17" spans="1:23" x14ac:dyDescent="0.25">
      <c r="A17" s="47" t="s">
        <v>20</v>
      </c>
      <c r="B17" s="121" t="s">
        <v>55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/>
      <c r="O17" s="49">
        <v>2014</v>
      </c>
      <c r="P17" s="50">
        <v>2024</v>
      </c>
      <c r="Q17" s="66">
        <v>3494785</v>
      </c>
      <c r="R17" s="76" t="s">
        <v>46</v>
      </c>
      <c r="S17" s="96">
        <v>402</v>
      </c>
      <c r="T17" s="79">
        <v>438</v>
      </c>
      <c r="U17" s="60">
        <f>(T17-S17)*30</f>
        <v>1080</v>
      </c>
      <c r="W17" s="1"/>
    </row>
    <row r="18" spans="1:23" x14ac:dyDescent="0.25">
      <c r="A18" s="47" t="s">
        <v>20</v>
      </c>
      <c r="B18" s="121" t="s">
        <v>48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48"/>
      <c r="P18" s="48"/>
      <c r="Q18" s="66">
        <v>3494756</v>
      </c>
      <c r="R18" s="48" t="s">
        <v>46</v>
      </c>
      <c r="S18" s="96">
        <v>2.46</v>
      </c>
      <c r="T18" s="79">
        <v>2.46</v>
      </c>
      <c r="U18" s="60">
        <f>(T18-S18)*30</f>
        <v>0</v>
      </c>
      <c r="W18" s="1"/>
    </row>
    <row r="19" spans="1:23" x14ac:dyDescent="0.25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0"/>
      <c r="W19" s="1"/>
    </row>
    <row r="20" spans="1:23" ht="17.25" customHeight="1" x14ac:dyDescent="0.25">
      <c r="A20" s="115" t="s">
        <v>56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7"/>
      <c r="U20" s="46">
        <f>U5+U8</f>
        <v>12450</v>
      </c>
      <c r="W20" s="1"/>
    </row>
    <row r="21" spans="1:23" ht="18.75" x14ac:dyDescent="0.25">
      <c r="A21" s="115" t="s">
        <v>57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7"/>
      <c r="U21" s="46">
        <f>U13+U16</f>
        <v>22875</v>
      </c>
      <c r="W21" s="1"/>
    </row>
    <row r="22" spans="1:23" x14ac:dyDescent="0.25">
      <c r="A22" s="29" t="s">
        <v>21</v>
      </c>
      <c r="B22" s="29"/>
      <c r="C22" s="29"/>
      <c r="D22" s="29"/>
      <c r="E22" s="29"/>
      <c r="F22" s="29"/>
      <c r="G22" s="29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3" ht="8.25" customHeight="1" x14ac:dyDescent="0.25">
      <c r="A23" s="29"/>
      <c r="B23" s="29"/>
      <c r="C23" s="62"/>
      <c r="D23" s="62"/>
      <c r="E23" s="62"/>
      <c r="F23" s="29"/>
      <c r="G23" s="29"/>
      <c r="H23" s="29"/>
      <c r="I23" s="30"/>
      <c r="J23" s="30"/>
      <c r="K23" s="30"/>
      <c r="L23" s="30"/>
      <c r="M23" s="30"/>
      <c r="N23" s="36"/>
      <c r="O23" s="30"/>
      <c r="P23" s="30"/>
      <c r="Q23" s="30"/>
      <c r="R23" s="30"/>
      <c r="S23" s="30"/>
      <c r="T23" s="30"/>
      <c r="U23" s="30"/>
    </row>
    <row r="24" spans="1:23" ht="18" customHeight="1" x14ac:dyDescent="0.25">
      <c r="A24" s="55" t="s">
        <v>26</v>
      </c>
      <c r="B24" s="56" t="s">
        <v>27</v>
      </c>
      <c r="C24" s="63">
        <f>U4+U7+U12+U15</f>
        <v>43450</v>
      </c>
      <c r="D24" s="56" t="s">
        <v>28</v>
      </c>
      <c r="E24" s="64">
        <f>(22641+12545+'Сводный отчетЭЭ'!U14+'Сводный отчетЭЭ'!U17)</f>
        <v>36536</v>
      </c>
      <c r="F24" s="56" t="s">
        <v>29</v>
      </c>
      <c r="G24" s="35" t="s">
        <v>78</v>
      </c>
      <c r="H24" s="56"/>
      <c r="I24" s="57"/>
      <c r="J24" s="56"/>
      <c r="K24" s="58"/>
      <c r="M24" s="34"/>
      <c r="N24" s="1"/>
      <c r="O24" s="39" t="s">
        <v>23</v>
      </c>
      <c r="P24" s="68">
        <f>(C24-E24)*3.37/11010.6</f>
        <v>2.1161589740795232</v>
      </c>
      <c r="Q24" s="40" t="s">
        <v>24</v>
      </c>
      <c r="R24" t="s">
        <v>74</v>
      </c>
      <c r="U24" s="1"/>
    </row>
    <row r="25" spans="1:23" ht="6.75" customHeight="1" x14ac:dyDescent="0.25">
      <c r="A25" s="55"/>
      <c r="B25" s="56"/>
      <c r="C25" s="84"/>
      <c r="D25" s="56"/>
      <c r="E25" s="83"/>
      <c r="F25" s="56"/>
      <c r="G25" s="35"/>
      <c r="H25" s="56"/>
      <c r="I25" s="57"/>
      <c r="J25" s="56"/>
      <c r="K25" s="58"/>
      <c r="M25" s="34"/>
      <c r="N25" s="1"/>
      <c r="O25" s="39"/>
      <c r="P25" s="68"/>
      <c r="Q25" s="40"/>
    </row>
    <row r="26" spans="1:23" ht="15" customHeight="1" x14ac:dyDescent="0.25">
      <c r="B26" s="70"/>
      <c r="C26" s="71">
        <f>U14+U17</f>
        <v>1350</v>
      </c>
      <c r="D26" s="70"/>
      <c r="E26" s="35" t="s">
        <v>80</v>
      </c>
      <c r="F26" s="31"/>
      <c r="G26" s="31"/>
      <c r="H26" s="31"/>
      <c r="I26" s="32"/>
      <c r="J26" s="32"/>
      <c r="K26" s="32"/>
      <c r="L26" s="32"/>
      <c r="M26" s="32"/>
      <c r="N26" s="32"/>
      <c r="O26" s="39" t="s">
        <v>23</v>
      </c>
      <c r="P26" s="69">
        <f>(U17+U14)*3.37/1367.3</f>
        <v>3.3273604914795585</v>
      </c>
      <c r="Q26" s="40" t="s">
        <v>24</v>
      </c>
      <c r="R26" s="32" t="s">
        <v>60</v>
      </c>
      <c r="T26" s="32"/>
      <c r="U26" s="30"/>
    </row>
    <row r="27" spans="1:23" ht="15" customHeight="1" x14ac:dyDescent="0.25">
      <c r="A27" s="31"/>
      <c r="B27" s="31"/>
      <c r="C27" s="31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0"/>
    </row>
    <row r="28" spans="1:23" ht="15" customHeight="1" x14ac:dyDescent="0.25">
      <c r="A28" s="31" t="s">
        <v>22</v>
      </c>
      <c r="B28" s="31"/>
      <c r="C28" s="31"/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0"/>
    </row>
    <row r="29" spans="1:23" ht="13.5" customHeight="1" x14ac:dyDescent="0.25">
      <c r="A29" s="31" t="s">
        <v>59</v>
      </c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  <c r="M29" s="32"/>
      <c r="N29" s="32"/>
      <c r="O29" s="32"/>
      <c r="Q29" s="32"/>
      <c r="R29" s="32"/>
      <c r="T29" s="32"/>
      <c r="U29" s="30"/>
    </row>
  </sheetData>
  <mergeCells count="25">
    <mergeCell ref="A21:T21"/>
    <mergeCell ref="A19:U19"/>
    <mergeCell ref="B8:N8"/>
    <mergeCell ref="B18:N18"/>
    <mergeCell ref="A20:T20"/>
    <mergeCell ref="B14:N14"/>
    <mergeCell ref="B16:N16"/>
    <mergeCell ref="B17:N17"/>
    <mergeCell ref="B13:N13"/>
    <mergeCell ref="J15:N15"/>
    <mergeCell ref="J12:N12"/>
    <mergeCell ref="B9:N9"/>
    <mergeCell ref="B10:N10"/>
    <mergeCell ref="A1:U1"/>
    <mergeCell ref="A3:U3"/>
    <mergeCell ref="B7:I7"/>
    <mergeCell ref="B4:I4"/>
    <mergeCell ref="B15:I15"/>
    <mergeCell ref="B12:I12"/>
    <mergeCell ref="A11:U11"/>
    <mergeCell ref="B6:N6"/>
    <mergeCell ref="B5:N5"/>
    <mergeCell ref="J7:N7"/>
    <mergeCell ref="B2:N2"/>
    <mergeCell ref="J4:N4"/>
  </mergeCells>
  <pageMargins left="0.25" right="0.25" top="0.75" bottom="0.75" header="0.3" footer="0.3"/>
  <pageSetup paperSize="9" scale="88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topLeftCell="A7" workbookViewId="0">
      <selection activeCell="E15" sqref="E15"/>
    </sheetView>
  </sheetViews>
  <sheetFormatPr defaultRowHeight="15" x14ac:dyDescent="0.25"/>
  <cols>
    <col min="1" max="1" width="17.140625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</cols>
  <sheetData>
    <row r="1" spans="1:6" x14ac:dyDescent="0.25">
      <c r="A1" s="130" t="s">
        <v>61</v>
      </c>
      <c r="B1" s="130"/>
      <c r="C1" s="130"/>
      <c r="D1" s="81">
        <v>42604</v>
      </c>
      <c r="E1" s="2"/>
      <c r="F1" s="3"/>
    </row>
    <row r="2" spans="1:6" x14ac:dyDescent="0.25">
      <c r="A2" s="2"/>
      <c r="B2" s="3"/>
      <c r="C2" s="3"/>
      <c r="D2" s="3"/>
      <c r="E2" s="3"/>
      <c r="F2" s="3"/>
    </row>
    <row r="3" spans="1:6" ht="53.25" customHeight="1" x14ac:dyDescent="0.25">
      <c r="A3" s="4" t="s">
        <v>2</v>
      </c>
      <c r="B3" s="4" t="s">
        <v>3</v>
      </c>
      <c r="C3" s="4" t="s">
        <v>1</v>
      </c>
      <c r="D3" s="4" t="s">
        <v>4</v>
      </c>
      <c r="E3" s="4" t="s">
        <v>5</v>
      </c>
      <c r="F3" s="4" t="s">
        <v>6</v>
      </c>
    </row>
    <row r="4" spans="1:6" ht="16.5" customHeight="1" x14ac:dyDescent="0.25">
      <c r="A4" s="5"/>
      <c r="B4" s="6" t="s">
        <v>41</v>
      </c>
      <c r="C4" s="7"/>
      <c r="D4" s="101" t="s">
        <v>84</v>
      </c>
      <c r="E4" s="44" t="s">
        <v>86</v>
      </c>
      <c r="F4" s="45">
        <f>E4-D4</f>
        <v>883</v>
      </c>
    </row>
    <row r="5" spans="1:6" x14ac:dyDescent="0.25">
      <c r="A5" s="131"/>
      <c r="B5" s="131"/>
      <c r="C5" s="131"/>
      <c r="D5" s="131"/>
      <c r="E5" s="131"/>
      <c r="F5" s="131"/>
    </row>
    <row r="6" spans="1:6" x14ac:dyDescent="0.25">
      <c r="A6" s="132"/>
      <c r="B6" s="132"/>
      <c r="C6" s="132"/>
      <c r="D6" s="132"/>
      <c r="E6" s="132"/>
      <c r="F6" s="132"/>
    </row>
    <row r="7" spans="1:6" x14ac:dyDescent="0.25">
      <c r="A7" s="12" t="s">
        <v>7</v>
      </c>
      <c r="B7" s="13"/>
      <c r="C7" s="13"/>
      <c r="D7" s="14"/>
      <c r="E7" s="14"/>
      <c r="F7" s="8">
        <v>642</v>
      </c>
    </row>
    <row r="8" spans="1:6" x14ac:dyDescent="0.25">
      <c r="A8" s="12" t="s">
        <v>50</v>
      </c>
      <c r="B8" s="13"/>
      <c r="C8" s="13"/>
      <c r="D8" s="14"/>
      <c r="E8" s="14"/>
      <c r="F8" s="8">
        <v>16</v>
      </c>
    </row>
    <row r="9" spans="1:6" ht="13.5" customHeight="1" x14ac:dyDescent="0.25">
      <c r="A9" s="12" t="s">
        <v>8</v>
      </c>
      <c r="B9" s="13"/>
      <c r="C9" s="13"/>
      <c r="D9" s="14"/>
      <c r="E9" s="14"/>
      <c r="F9" s="15">
        <f>F4-F7-F8</f>
        <v>225</v>
      </c>
    </row>
    <row r="10" spans="1:6" ht="21" x14ac:dyDescent="0.25">
      <c r="A10" s="9"/>
      <c r="B10" s="10"/>
      <c r="C10" s="10"/>
      <c r="D10" s="11"/>
      <c r="E10" s="11"/>
      <c r="F10" s="16"/>
    </row>
    <row r="11" spans="1:6" ht="81" customHeight="1" x14ac:dyDescent="0.25">
      <c r="A11" s="129" t="s">
        <v>9</v>
      </c>
      <c r="B11" s="129"/>
      <c r="C11" s="129"/>
      <c r="D11" s="129"/>
      <c r="E11" s="129"/>
      <c r="F11" s="17"/>
    </row>
    <row r="12" spans="1:6" ht="64.5" customHeight="1" x14ac:dyDescent="0.3">
      <c r="A12" s="129" t="s">
        <v>79</v>
      </c>
      <c r="B12" s="129"/>
      <c r="C12" s="129"/>
      <c r="D12" s="129"/>
      <c r="E12" s="129"/>
      <c r="F12" s="82">
        <f>88/11010.6*(22.93+27.48)</f>
        <v>0.40289175885056216</v>
      </c>
    </row>
    <row r="13" spans="1:6" ht="17.25" customHeight="1" x14ac:dyDescent="0.25"/>
    <row r="14" spans="1:6" ht="15" customHeight="1" x14ac:dyDescent="0.25">
      <c r="A14" s="133" t="s">
        <v>81</v>
      </c>
      <c r="B14" s="133"/>
      <c r="C14" s="93" t="s">
        <v>76</v>
      </c>
      <c r="D14" s="93" t="s">
        <v>77</v>
      </c>
      <c r="E14" s="102" t="s">
        <v>83</v>
      </c>
    </row>
    <row r="15" spans="1:6" x14ac:dyDescent="0.25">
      <c r="A15" s="95"/>
      <c r="B15" s="95"/>
      <c r="C15" s="94">
        <v>297</v>
      </c>
      <c r="D15" s="94">
        <v>495</v>
      </c>
      <c r="E15" s="103">
        <f>F9-88</f>
        <v>137</v>
      </c>
    </row>
  </sheetData>
  <mergeCells count="5">
    <mergeCell ref="A11:E11"/>
    <mergeCell ref="A12:E12"/>
    <mergeCell ref="A1:C1"/>
    <mergeCell ref="A5:F6"/>
    <mergeCell ref="A14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"/>
  <sheetViews>
    <sheetView topLeftCell="A4" zoomScaleSheetLayoutView="100" workbookViewId="0">
      <selection activeCell="F19" sqref="F19"/>
    </sheetView>
  </sheetViews>
  <sheetFormatPr defaultRowHeight="15" x14ac:dyDescent="0.2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</cols>
  <sheetData>
    <row r="1" spans="1:6" ht="18.75" x14ac:dyDescent="0.3">
      <c r="F1" s="24"/>
    </row>
    <row r="2" spans="1:6" ht="18.75" x14ac:dyDescent="0.3">
      <c r="A2" s="134" t="s">
        <v>10</v>
      </c>
      <c r="B2" s="134"/>
      <c r="C2" s="134"/>
      <c r="D2" s="134"/>
      <c r="E2" s="134"/>
      <c r="F2" s="134"/>
    </row>
    <row r="3" spans="1:6" ht="18.75" x14ac:dyDescent="0.3">
      <c r="A3" s="134" t="s">
        <v>87</v>
      </c>
      <c r="B3" s="134"/>
      <c r="C3" s="134"/>
      <c r="D3" s="134"/>
      <c r="E3" s="134"/>
      <c r="F3" s="134"/>
    </row>
    <row r="4" spans="1:6" ht="15.75" x14ac:dyDescent="0.25">
      <c r="A4" s="18"/>
      <c r="B4" s="19"/>
      <c r="C4" s="18"/>
      <c r="D4" s="18"/>
      <c r="E4" s="18"/>
    </row>
    <row r="5" spans="1:6" ht="47.25" x14ac:dyDescent="0.25">
      <c r="A5" s="20" t="s">
        <v>0</v>
      </c>
      <c r="B5" s="41" t="s">
        <v>11</v>
      </c>
      <c r="C5" s="21" t="s">
        <v>12</v>
      </c>
      <c r="D5" s="21" t="s">
        <v>31</v>
      </c>
      <c r="E5" s="21" t="s">
        <v>32</v>
      </c>
      <c r="F5" s="21" t="s">
        <v>33</v>
      </c>
    </row>
    <row r="6" spans="1:6" ht="48" customHeight="1" x14ac:dyDescent="0.25">
      <c r="A6" s="43">
        <v>32159</v>
      </c>
      <c r="B6" s="22" t="s">
        <v>13</v>
      </c>
      <c r="C6" s="100">
        <v>1513.5</v>
      </c>
      <c r="D6" s="73">
        <v>1531.73</v>
      </c>
      <c r="E6" s="73">
        <f>D6-C6</f>
        <v>18.230000000000018</v>
      </c>
      <c r="F6" s="73">
        <f>E6</f>
        <v>18.230000000000018</v>
      </c>
    </row>
    <row r="7" spans="1:6" ht="15.75" x14ac:dyDescent="0.25">
      <c r="A7" s="137" t="s">
        <v>58</v>
      </c>
      <c r="B7" s="137"/>
      <c r="C7" s="137"/>
      <c r="D7" s="137"/>
      <c r="E7" s="137"/>
      <c r="F7" s="19">
        <f>9105.7+1367.3+1904.9</f>
        <v>12377.9</v>
      </c>
    </row>
    <row r="8" spans="1:6" ht="10.5" customHeight="1" x14ac:dyDescent="0.25">
      <c r="A8" s="135"/>
      <c r="B8" s="135"/>
      <c r="C8" s="135"/>
      <c r="D8" s="135"/>
      <c r="E8" s="135"/>
      <c r="F8" s="135"/>
    </row>
    <row r="9" spans="1:6" ht="38.25" customHeight="1" x14ac:dyDescent="0.4">
      <c r="A9" s="136" t="s">
        <v>73</v>
      </c>
      <c r="B9" s="136"/>
      <c r="C9" s="136"/>
      <c r="D9" s="136"/>
      <c r="E9" s="136"/>
      <c r="F9" s="23">
        <f>(F6-(214+4)*101.56/1925.88)*1991.37/F7</f>
        <v>1.0833595762984169</v>
      </c>
    </row>
    <row r="10" spans="1:6" x14ac:dyDescent="0.25">
      <c r="E10" s="85"/>
      <c r="F10" s="86"/>
    </row>
  </sheetData>
  <mergeCells count="5"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"/>
  <sheetViews>
    <sheetView workbookViewId="0">
      <selection activeCell="D13" sqref="D13"/>
    </sheetView>
  </sheetViews>
  <sheetFormatPr defaultRowHeight="15" x14ac:dyDescent="0.25"/>
  <cols>
    <col min="4" max="4" width="37.42578125" customWidth="1"/>
    <col min="5" max="5" width="15.7109375" customWidth="1"/>
    <col min="6" max="6" width="13.28515625" customWidth="1"/>
    <col min="7" max="7" width="13" customWidth="1"/>
  </cols>
  <sheetData>
    <row r="1" spans="1:7" ht="25.5" x14ac:dyDescent="0.25">
      <c r="A1" s="139" t="s">
        <v>82</v>
      </c>
      <c r="B1" s="139"/>
      <c r="C1" s="139"/>
      <c r="D1" s="139"/>
      <c r="E1" s="139"/>
      <c r="F1" s="139"/>
      <c r="G1" s="139"/>
    </row>
    <row r="2" spans="1:7" ht="15.75" x14ac:dyDescent="0.25">
      <c r="B2" s="140" t="s">
        <v>62</v>
      </c>
      <c r="C2" s="140"/>
      <c r="D2" s="140"/>
      <c r="E2" s="72" t="s">
        <v>63</v>
      </c>
      <c r="F2" s="72" t="s">
        <v>64</v>
      </c>
      <c r="G2" s="72" t="s">
        <v>65</v>
      </c>
    </row>
    <row r="3" spans="1:7" x14ac:dyDescent="0.25">
      <c r="A3" s="42" t="s">
        <v>66</v>
      </c>
      <c r="B3" s="141" t="s">
        <v>67</v>
      </c>
      <c r="C3" s="141"/>
      <c r="D3" s="141"/>
      <c r="E3" s="88">
        <v>3</v>
      </c>
      <c r="F3" s="89">
        <v>12500</v>
      </c>
      <c r="G3" s="89">
        <v>37500</v>
      </c>
    </row>
    <row r="4" spans="1:7" x14ac:dyDescent="0.25">
      <c r="A4" s="42" t="s">
        <v>68</v>
      </c>
      <c r="B4" s="141" t="s">
        <v>69</v>
      </c>
      <c r="C4" s="141"/>
      <c r="D4" s="141"/>
      <c r="E4" s="91">
        <v>14</v>
      </c>
      <c r="F4" s="92">
        <v>297</v>
      </c>
      <c r="G4" s="92">
        <f>E4*F4</f>
        <v>4158</v>
      </c>
    </row>
    <row r="5" spans="1:7" x14ac:dyDescent="0.25">
      <c r="A5" s="42" t="s">
        <v>70</v>
      </c>
      <c r="B5" s="142" t="s">
        <v>71</v>
      </c>
      <c r="C5" s="142"/>
      <c r="D5" s="142"/>
      <c r="E5" s="88"/>
      <c r="F5" s="90"/>
      <c r="G5" s="89">
        <f>G3+G4</f>
        <v>41658</v>
      </c>
    </row>
    <row r="6" spans="1:7" x14ac:dyDescent="0.25">
      <c r="C6" s="42"/>
    </row>
    <row r="7" spans="1:7" ht="18.75" x14ac:dyDescent="0.3">
      <c r="A7" s="42"/>
      <c r="B7" s="74"/>
      <c r="C7" s="75"/>
    </row>
    <row r="8" spans="1:7" ht="72.75" customHeight="1" x14ac:dyDescent="0.25">
      <c r="B8" s="138" t="s">
        <v>89</v>
      </c>
      <c r="C8" s="138"/>
      <c r="D8" s="138"/>
      <c r="E8" s="42" t="s">
        <v>88</v>
      </c>
      <c r="F8" s="80">
        <v>39.29</v>
      </c>
      <c r="G8" s="42" t="s">
        <v>72</v>
      </c>
    </row>
  </sheetData>
  <mergeCells count="6">
    <mergeCell ref="B8:D8"/>
    <mergeCell ref="A1:G1"/>
    <mergeCell ref="B2:D2"/>
    <mergeCell ref="B3:D3"/>
    <mergeCell ref="B4:D4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Сводный отчетЭЭ</vt:lpstr>
      <vt:lpstr>Сводный отчет вода</vt:lpstr>
      <vt:lpstr>Отопление</vt:lpstr>
      <vt:lpstr>МУСОР</vt:lpstr>
      <vt:lpstr>Отопление!Область_печати</vt:lpstr>
      <vt:lpstr>'Сводный отчетЭЭ'!Область_печати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Angelka</cp:lastModifiedBy>
  <cp:lastPrinted>2016-09-23T12:58:45Z</cp:lastPrinted>
  <dcterms:created xsi:type="dcterms:W3CDTF">2015-09-15T11:53:49Z</dcterms:created>
  <dcterms:modified xsi:type="dcterms:W3CDTF">2016-09-28T20:35:28Z</dcterms:modified>
</cp:coreProperties>
</file>