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0" yWindow="45" windowWidth="15570" windowHeight="5805" tabRatio="761" activeTab="2"/>
  </bookViews>
  <sheets>
    <sheet name="Сводный отчетЭЭ" sheetId="15" r:id="rId1"/>
    <sheet name="Сводный отчет вода" sheetId="5" r:id="rId2"/>
    <sheet name="Отопление" sheetId="6" r:id="rId3"/>
  </sheets>
  <definedNames>
    <definedName name="_xlnm.Print_Area" localSheetId="2">Отопление!$A$1:$F$11</definedName>
    <definedName name="_xlnm.Print_Area" localSheetId="0">'Сводный отчетЭЭ'!$A$1:$S$18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E14" i="5"/>
  <c r="O14" i="15"/>
  <c r="S9" i="15" l="1"/>
  <c r="S11" i="15"/>
  <c r="S7" i="15"/>
  <c r="S18" i="15"/>
  <c r="F11" i="5" l="1"/>
  <c r="E5" i="6" l="1"/>
  <c r="F5" i="6" s="1"/>
  <c r="S4" i="15" l="1"/>
  <c r="S5" i="15"/>
  <c r="S6" i="15"/>
  <c r="S8" i="15"/>
  <c r="C14" i="15" l="1"/>
  <c r="F4" i="5" l="1"/>
  <c r="F8" i="5" s="1"/>
</calcChain>
</file>

<file path=xl/sharedStrings.xml><?xml version="1.0" encoding="utf-8"?>
<sst xmlns="http://schemas.openxmlformats.org/spreadsheetml/2006/main" count="82" uniqueCount="73">
  <si>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</si>
  <si>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</si>
  <si>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</si>
  <si>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</si>
  <si>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</si>
  <si>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</si>
  <si>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</si>
  <si>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</si>
  <si>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</si>
  <si>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</si>
  <si>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</si>
  <si>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</si>
  <si>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</si>
  <si>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</si>
  <si>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</si>
  <si>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</si>
  <si>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</si>
  <si>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</si>
  <si>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</si>
  <si>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</si>
  <si>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</si>
  <si>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</si>
  <si>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</si>
  <si>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</si>
  <si>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</si>
  <si>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</si>
  <si>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</si>
  <si>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Год выпуска</t>
  </si>
  <si>
    <t>Электрощитовая</t>
  </si>
  <si>
    <t>Ввод 1</t>
  </si>
  <si>
    <t>Квартирные стояки</t>
  </si>
  <si>
    <t>Ввод 2</t>
  </si>
  <si>
    <t>АВР</t>
  </si>
  <si>
    <t>Пан.№4 рабочее освещение</t>
  </si>
  <si>
    <t>400/5</t>
  </si>
  <si>
    <t>ХВС</t>
  </si>
  <si>
    <t>Жилой дом ул.Москвина, д. 10</t>
  </si>
  <si>
    <t>200/5</t>
  </si>
  <si>
    <t>100/5</t>
  </si>
  <si>
    <t>40/5</t>
  </si>
  <si>
    <t>формулы 10 и 12</t>
  </si>
  <si>
    <t>(</t>
  </si>
  <si>
    <t>-</t>
  </si>
  <si>
    <t>ОДН</t>
  </si>
  <si>
    <t>МОП</t>
  </si>
  <si>
    <t>ДУ и ПД</t>
  </si>
  <si>
    <t>11 022,9 кв.м. площадь всех помещений потребителей в многоквартирном доме.</t>
  </si>
  <si>
    <t>)</t>
  </si>
  <si>
    <t>ИТП</t>
  </si>
  <si>
    <t>Место установки</t>
  </si>
  <si>
    <t>ВНС и ИТП</t>
  </si>
  <si>
    <t>1/1</t>
  </si>
  <si>
    <t>Показание ТЭ (текущее),Гкал</t>
  </si>
  <si>
    <t>Расход ТЭ (текущий),Гкал</t>
  </si>
  <si>
    <t>2016 г.</t>
  </si>
  <si>
    <t xml:space="preserve">показаний общего прибора учета тепловой энергии отопления с </t>
  </si>
  <si>
    <t>Расход ТЭ               (тек. и скор.), Гкал</t>
  </si>
  <si>
    <t>Отчет по электроснабжению жилого дома Москвина, д. 10 за</t>
  </si>
  <si>
    <t xml:space="preserve"> 2016 г</t>
  </si>
  <si>
    <t>Площадь помещений многоквартирного дома, находящихся в собственности, кв.м.</t>
  </si>
  <si>
    <t>В связи с выходом общедомового прибора учета тепла расчет производился по формуле определенной договором и введением его в эксплуатацию 06.04.16 г.</t>
  </si>
  <si>
    <t>483,69/2/31*11 = 86 Гкал.</t>
  </si>
  <si>
    <t xml:space="preserve">Возмещено по услуге ГВС, Гкал </t>
  </si>
  <si>
    <t>июль</t>
  </si>
  <si>
    <t>кВт*ч х  Si/11022,9кв.м. х 3,37 руб.</t>
  </si>
  <si>
    <t>Неучтенное  водопотребление за:</t>
  </si>
  <si>
    <r>
      <t xml:space="preserve">формула 11 - ()куб.м. х  Si/11 022,9кв.м.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51,6 куб.м</t>
    </r>
  </si>
  <si>
    <t>4720</t>
  </si>
  <si>
    <t>август с учетом июля</t>
  </si>
  <si>
    <t>сентябрь</t>
  </si>
  <si>
    <t>22.08.16 г.</t>
  </si>
  <si>
    <t>5655</t>
  </si>
  <si>
    <t>по 20.09.16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</si>
</sst>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70" formatCode="_-* #,##0.00\ _р_._-;\-* #,##0.00\ _р_._-;_-* &quot;-&quot;??\ 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35">
    <xf numFmtId="0" fontId="0" fillId="0" borderId="0" xfId="0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20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4" applyFont="1" applyAlignment="1">
      <alignment horizontal="center" vertical="center"/>
    </xf>
    <xf numFmtId="1" fontId="21" fillId="0" borderId="0" xfId="7" applyNumberFormat="1" applyFont="1" applyAlignment="1">
      <alignment horizontal="center" vertical="center"/>
    </xf>
    <xf numFmtId="1" fontId="21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2" borderId="0" xfId="4" applyFont="1" applyFill="1" applyAlignment="1">
      <alignment horizontal="left"/>
    </xf>
    <xf numFmtId="0" fontId="21" fillId="0" borderId="0" xfId="4" applyFont="1" applyAlignment="1">
      <alignment horizontal="right" vertical="center"/>
    </xf>
    <xf numFmtId="16" fontId="20" fillId="0" borderId="4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1" applyNumberFormat="1" applyFont="1" applyBorder="1" applyAlignment="1" applyProtection="1">
      <alignment horizontal="center" vertical="center" wrapText="1"/>
    </xf>
    <xf numFmtId="1" fontId="16" fillId="0" borderId="0" xfId="2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Alignment="1" applyProtection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8" fillId="0" borderId="1" xfId="2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1" applyNumberFormat="1" applyFont="1" applyBorder="1" applyAlignment="1" applyProtection="1">
      <alignment horizontal="center" vertical="center" wrapText="1"/>
    </xf>
    <xf numFmtId="165" fontId="29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30" fillId="0" borderId="6" xfId="0" applyFont="1" applyBorder="1" applyAlignment="1">
      <alignment vertical="center"/>
    </xf>
    <xf numFmtId="0" fontId="31" fillId="0" borderId="0" xfId="0" applyFont="1" applyAlignment="1"/>
    <xf numFmtId="0" fontId="32" fillId="0" borderId="0" xfId="0" applyFont="1"/>
    <xf numFmtId="0" fontId="20" fillId="0" borderId="1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center"/>
    </xf>
    <xf numFmtId="0" fontId="25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16" fontId="3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26" fillId="2" borderId="0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/>
    </xf>
    <xf numFmtId="16" fontId="30" fillId="0" borderId="6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1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0" fillId="0" borderId="0" xfId="0" applyBorder="1" applyAlignment="1">
      <alignment horizontal="left" wrapText="1"/>
    </xf>
    <xf numFmtId="0" fontId="31" fillId="0" borderId="0" xfId="0" applyFont="1" applyAlignment="1">
      <alignment horizontal="right"/>
    </xf>
    <xf numFmtId="0" fontId="33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7" fillId="2" borderId="0" xfId="6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3">
    <cellStyle name="TableStyleLight1" xfId="2"/>
    <cellStyle name="Обычный" xfId="0" builtinId="0"/>
    <cellStyle name="Обычный 2" xfId="6"/>
    <cellStyle name="Обычный 2 2" xfId="11"/>
    <cellStyle name="Обычный 3" xfId="4"/>
    <cellStyle name="Обычный 3 2" xfId="10"/>
    <cellStyle name="Обычный 4" xfId="3"/>
    <cellStyle name="Обычный 5" xfId="8"/>
    <cellStyle name="Процентный" xfId="7" builtinId="5"/>
    <cellStyle name="Процентный 2" xfId="12"/>
    <cellStyle name="Финансовый" xfId="1" builtinId="3"/>
    <cellStyle name="Финансовый 2" xfId="5"/>
    <cellStyle name="Финансовый 3" xfId="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25"/>
  <sheetViews>
    <sheetView zoomScaleSheetLayoutView="100" workbookViewId="0">
      <selection activeCell="A15" sqref="A15:M15"/>
    </sheetView>
  </sheetViews>
  <sheetFormatPr defaultRowHeight="15" x14ac:dyDescent="0.25"/>
  <cols>
    <col min="1" max="1" width="17.375" customWidth="1"/>
    <col min="2" max="2" width="1.125" customWidth="1"/>
    <col min="3" max="3" width="6.5" customWidth="1"/>
    <col min="4" max="4" width="1.5" customWidth="1"/>
    <col min="5" max="5" width="6" customWidth="1"/>
    <col min="6" max="6" width="1.625" customWidth="1"/>
    <col min="7" max="7" width="6.125" customWidth="1"/>
    <col min="8" max="8" width="1.125" customWidth="1"/>
    <col min="9" max="9" width="3.125" customWidth="1"/>
    <col min="10" max="10" width="5.5" customWidth="1"/>
    <col min="11" max="11" width="5.625" customWidth="1"/>
    <col min="12" max="12" width="7.875" customWidth="1"/>
    <col min="13" max="13" width="9" customWidth="1"/>
    <col min="14" max="14" width="8.875" customWidth="1"/>
    <col min="15" max="15" width="9.375" customWidth="1"/>
    <col min="16" max="16" width="7.125" customWidth="1"/>
    <col min="17" max="17" width="11.375" customWidth="1"/>
    <col min="18" max="18" width="10.5" customWidth="1"/>
    <col min="19" max="19" width="13.625" customWidth="1"/>
  </cols>
  <sheetData>
    <row r="1" spans="1:25" ht="18.75" x14ac:dyDescent="0.3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>
        <v>42633</v>
      </c>
      <c r="P1" s="102"/>
      <c r="Q1" s="78" t="s">
        <v>58</v>
      </c>
      <c r="R1" s="78"/>
      <c r="S1" s="78"/>
      <c r="T1" s="42"/>
    </row>
    <row r="2" spans="1:25" ht="45" customHeight="1" x14ac:dyDescent="0.25">
      <c r="A2" s="32" t="s">
        <v>49</v>
      </c>
      <c r="B2" s="97" t="s">
        <v>16</v>
      </c>
      <c r="C2" s="98"/>
      <c r="D2" s="98"/>
      <c r="E2" s="98"/>
      <c r="F2" s="98"/>
      <c r="G2" s="98"/>
      <c r="H2" s="98"/>
      <c r="I2" s="98"/>
      <c r="J2" s="98"/>
      <c r="K2" s="98"/>
      <c r="L2" s="99"/>
      <c r="M2" s="32" t="s">
        <v>27</v>
      </c>
      <c r="N2" s="32" t="s">
        <v>1</v>
      </c>
      <c r="O2" s="32" t="s">
        <v>17</v>
      </c>
      <c r="P2" s="32" t="s">
        <v>20</v>
      </c>
      <c r="Q2" s="32" t="s">
        <v>18</v>
      </c>
      <c r="R2" s="32" t="s">
        <v>19</v>
      </c>
      <c r="S2" s="32" t="s">
        <v>21</v>
      </c>
    </row>
    <row r="3" spans="1:25" x14ac:dyDescent="0.25">
      <c r="A3" s="106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5" x14ac:dyDescent="0.25">
      <c r="A4" s="81" t="s">
        <v>28</v>
      </c>
      <c r="B4" s="109" t="s">
        <v>29</v>
      </c>
      <c r="C4" s="109"/>
      <c r="D4" s="109"/>
      <c r="E4" s="109"/>
      <c r="F4" s="109"/>
      <c r="G4" s="109"/>
      <c r="H4" s="109"/>
      <c r="I4" s="109"/>
      <c r="J4" s="110" t="s">
        <v>30</v>
      </c>
      <c r="K4" s="111"/>
      <c r="L4" s="112"/>
      <c r="M4" s="34">
        <v>2014</v>
      </c>
      <c r="N4" s="52">
        <v>2024</v>
      </c>
      <c r="O4" s="33">
        <v>3493442</v>
      </c>
      <c r="P4" s="33" t="s">
        <v>34</v>
      </c>
      <c r="Q4" s="94">
        <v>1279</v>
      </c>
      <c r="R4" s="34">
        <v>1385</v>
      </c>
      <c r="S4" s="60">
        <f>(R4-Q4)*80</f>
        <v>8480</v>
      </c>
    </row>
    <row r="5" spans="1:25" x14ac:dyDescent="0.25">
      <c r="A5" s="81" t="s">
        <v>28</v>
      </c>
      <c r="B5" s="109" t="s">
        <v>31</v>
      </c>
      <c r="C5" s="109"/>
      <c r="D5" s="109"/>
      <c r="E5" s="109"/>
      <c r="F5" s="109"/>
      <c r="G5" s="109"/>
      <c r="H5" s="109"/>
      <c r="I5" s="109"/>
      <c r="J5" s="110" t="s">
        <v>30</v>
      </c>
      <c r="K5" s="111"/>
      <c r="L5" s="112"/>
      <c r="M5" s="34">
        <v>2014</v>
      </c>
      <c r="N5" s="52">
        <v>2024</v>
      </c>
      <c r="O5" s="33">
        <v>3493200</v>
      </c>
      <c r="P5" s="33" t="s">
        <v>34</v>
      </c>
      <c r="Q5" s="94">
        <v>1249</v>
      </c>
      <c r="R5" s="34">
        <v>1366</v>
      </c>
      <c r="S5" s="61">
        <f>(R5-Q5)*80</f>
        <v>9360</v>
      </c>
    </row>
    <row r="6" spans="1:25" x14ac:dyDescent="0.25">
      <c r="A6" s="81" t="s">
        <v>28</v>
      </c>
      <c r="B6" s="109" t="s">
        <v>32</v>
      </c>
      <c r="C6" s="109"/>
      <c r="D6" s="109"/>
      <c r="E6" s="109"/>
      <c r="F6" s="109"/>
      <c r="G6" s="109"/>
      <c r="H6" s="109"/>
      <c r="I6" s="109"/>
      <c r="J6" s="114" t="s">
        <v>44</v>
      </c>
      <c r="K6" s="115"/>
      <c r="L6" s="116"/>
      <c r="M6" s="34">
        <v>2014</v>
      </c>
      <c r="N6" s="52">
        <v>2024</v>
      </c>
      <c r="O6" s="34">
        <v>3493475</v>
      </c>
      <c r="P6" s="33" t="s">
        <v>37</v>
      </c>
      <c r="Q6" s="93">
        <v>5</v>
      </c>
      <c r="R6" s="59">
        <v>5</v>
      </c>
      <c r="S6" s="60">
        <f>(R6-Q6)*40</f>
        <v>0</v>
      </c>
      <c r="U6" s="113"/>
      <c r="V6" s="113"/>
      <c r="W6" s="113"/>
      <c r="X6" s="113"/>
      <c r="Y6" s="113"/>
    </row>
    <row r="7" spans="1:25" x14ac:dyDescent="0.25">
      <c r="A7" s="81" t="s">
        <v>28</v>
      </c>
      <c r="B7" s="109" t="s">
        <v>32</v>
      </c>
      <c r="C7" s="109"/>
      <c r="D7" s="109"/>
      <c r="E7" s="109"/>
      <c r="F7" s="109"/>
      <c r="G7" s="109"/>
      <c r="H7" s="109"/>
      <c r="I7" s="109"/>
      <c r="J7" s="114" t="s">
        <v>45</v>
      </c>
      <c r="K7" s="115"/>
      <c r="L7" s="116"/>
      <c r="M7" s="34">
        <v>2014</v>
      </c>
      <c r="N7" s="52">
        <v>2024</v>
      </c>
      <c r="O7" s="34">
        <v>3492108</v>
      </c>
      <c r="P7" s="33" t="s">
        <v>38</v>
      </c>
      <c r="Q7" s="93">
        <v>2343</v>
      </c>
      <c r="R7" s="59">
        <v>2446</v>
      </c>
      <c r="S7" s="60">
        <f>(R7-Q7)*20</f>
        <v>2060</v>
      </c>
      <c r="U7" s="113"/>
      <c r="V7" s="113"/>
      <c r="W7" s="113"/>
      <c r="X7" s="113"/>
      <c r="Y7" s="113"/>
    </row>
    <row r="8" spans="1:25" x14ac:dyDescent="0.25">
      <c r="A8" s="81" t="s">
        <v>28</v>
      </c>
      <c r="B8" s="110" t="s">
        <v>33</v>
      </c>
      <c r="C8" s="111"/>
      <c r="D8" s="111"/>
      <c r="E8" s="111"/>
      <c r="F8" s="111"/>
      <c r="G8" s="111"/>
      <c r="H8" s="111"/>
      <c r="I8" s="111"/>
      <c r="J8" s="108" t="s">
        <v>43</v>
      </c>
      <c r="K8" s="108"/>
      <c r="L8" s="108"/>
      <c r="M8" s="34">
        <v>2014</v>
      </c>
      <c r="N8" s="52">
        <v>2024</v>
      </c>
      <c r="O8" s="34">
        <v>3492177</v>
      </c>
      <c r="P8" s="55" t="s">
        <v>39</v>
      </c>
      <c r="Q8" s="93">
        <v>5813</v>
      </c>
      <c r="R8" s="59">
        <v>6356</v>
      </c>
      <c r="S8" s="60">
        <f>(R8-Q8)*8</f>
        <v>4344</v>
      </c>
    </row>
    <row r="9" spans="1:25" x14ac:dyDescent="0.25">
      <c r="A9" s="103" t="s">
        <v>23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  <c r="S9" s="63">
        <f>S11-E14</f>
        <v>6688</v>
      </c>
      <c r="U9" s="1"/>
    </row>
    <row r="10" spans="1:25" x14ac:dyDescent="0.2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25" x14ac:dyDescent="0.25">
      <c r="A11" s="119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62">
        <f>SUM(S4:S8)</f>
        <v>24244</v>
      </c>
    </row>
    <row r="12" spans="1:25" x14ac:dyDescent="0.25">
      <c r="A12" s="35"/>
      <c r="B12" s="35"/>
      <c r="C12" s="3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25" x14ac:dyDescent="0.25">
      <c r="A13" s="118" t="s">
        <v>23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36"/>
      <c r="O13" s="36"/>
      <c r="P13" s="36"/>
      <c r="Q13" s="36"/>
      <c r="R13" s="36"/>
      <c r="S13" s="36"/>
    </row>
    <row r="14" spans="1:25" ht="20.25" customHeight="1" x14ac:dyDescent="0.25">
      <c r="A14" s="54" t="s">
        <v>40</v>
      </c>
      <c r="B14" s="49" t="s">
        <v>41</v>
      </c>
      <c r="C14" s="51">
        <f>S11</f>
        <v>24244</v>
      </c>
      <c r="D14" s="49" t="s">
        <v>42</v>
      </c>
      <c r="E14" s="50">
        <v>17556</v>
      </c>
      <c r="F14" s="49"/>
      <c r="G14" s="51"/>
      <c r="H14" s="49" t="s">
        <v>47</v>
      </c>
      <c r="I14" s="122" t="s">
        <v>64</v>
      </c>
      <c r="J14" s="122"/>
      <c r="K14" s="122"/>
      <c r="L14" s="122"/>
      <c r="M14" s="122"/>
      <c r="N14" s="82" t="s">
        <v>25</v>
      </c>
      <c r="O14" s="57">
        <f>(S11-17556)*3.37/11022.9</f>
        <v>2.0447032994946883</v>
      </c>
      <c r="P14" s="58" t="s">
        <v>26</v>
      </c>
      <c r="S14" s="49"/>
    </row>
    <row r="15" spans="1:25" x14ac:dyDescent="0.25">
      <c r="A15" s="123" t="s">
        <v>24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38"/>
      <c r="O15" s="38"/>
      <c r="P15" s="38"/>
      <c r="Q15" s="38"/>
      <c r="R15" s="38"/>
      <c r="S15" s="36"/>
    </row>
    <row r="16" spans="1:25" x14ac:dyDescent="0.25">
      <c r="A16" s="123" t="s">
        <v>46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O16" s="38"/>
      <c r="P16" s="38"/>
      <c r="Q16" s="38"/>
      <c r="R16" s="38"/>
      <c r="S16" s="36"/>
    </row>
    <row r="17" spans="1:19" x14ac:dyDescent="0.25">
      <c r="A17" s="37"/>
      <c r="B17" s="37"/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O17" s="39"/>
      <c r="P17" s="39"/>
      <c r="S17" s="36"/>
    </row>
    <row r="18" spans="1:19" x14ac:dyDescent="0.25">
      <c r="A18" s="81" t="s">
        <v>48</v>
      </c>
      <c r="B18" s="110" t="s">
        <v>50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34">
        <v>2014</v>
      </c>
      <c r="N18" s="52">
        <v>2024</v>
      </c>
      <c r="O18" s="34">
        <v>21185441</v>
      </c>
      <c r="P18" s="56" t="s">
        <v>51</v>
      </c>
      <c r="Q18" s="94">
        <v>9031</v>
      </c>
      <c r="R18" s="34">
        <v>9470</v>
      </c>
      <c r="S18" s="60">
        <f>R18-Q18</f>
        <v>439</v>
      </c>
    </row>
    <row r="19" spans="1:19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x14ac:dyDescent="0.25">
      <c r="A20" s="43"/>
      <c r="B20" s="43"/>
      <c r="C20" s="43"/>
      <c r="D20" s="43"/>
      <c r="E20" s="43"/>
      <c r="F20" s="43"/>
      <c r="G20" s="36"/>
      <c r="H20" s="36"/>
      <c r="I20" s="36"/>
      <c r="J20" s="36"/>
      <c r="K20" s="36"/>
      <c r="L20" s="36"/>
      <c r="M20" s="36"/>
      <c r="N20" s="44"/>
      <c r="O20" s="44"/>
      <c r="P20" s="44"/>
      <c r="Q20" s="44"/>
      <c r="R20" s="44"/>
      <c r="S20" s="44"/>
    </row>
    <row r="21" spans="1:19" x14ac:dyDescent="0.25">
      <c r="A21" s="45"/>
      <c r="B21" s="45"/>
      <c r="C21" s="45"/>
      <c r="D21" s="45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4"/>
      <c r="R21" s="44"/>
      <c r="S21" s="44"/>
    </row>
    <row r="22" spans="1:19" x14ac:dyDescent="0.25">
      <c r="A22" s="45"/>
      <c r="B22" s="45"/>
      <c r="C22" s="45"/>
      <c r="D22" s="45"/>
      <c r="E22" s="45"/>
      <c r="F22" s="4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4"/>
      <c r="R22" s="44"/>
      <c r="S22" s="44"/>
    </row>
    <row r="23" spans="1:19" x14ac:dyDescent="0.25">
      <c r="A23" s="47"/>
      <c r="B23" s="47"/>
      <c r="C23" s="47"/>
      <c r="D23" s="47"/>
      <c r="E23" s="47"/>
      <c r="F23" s="47"/>
      <c r="G23" s="35"/>
      <c r="H23" s="35"/>
      <c r="I23" s="35"/>
      <c r="J23" s="35"/>
      <c r="K23" s="35"/>
      <c r="L23" s="35"/>
      <c r="M23" s="53"/>
      <c r="N23" s="47"/>
      <c r="O23" s="47"/>
      <c r="P23" s="47"/>
      <c r="Q23" s="47"/>
      <c r="R23" s="47"/>
      <c r="S23" s="48"/>
    </row>
    <row r="24" spans="1:19" x14ac:dyDescent="0.25">
      <c r="G24" s="40"/>
      <c r="H24" s="40"/>
      <c r="I24" s="40"/>
      <c r="J24" s="40"/>
      <c r="K24" s="40"/>
      <c r="L24" s="40"/>
      <c r="M24" s="40"/>
    </row>
    <row r="25" spans="1:19" ht="20.25" x14ac:dyDescent="0.3">
      <c r="G25" s="40"/>
      <c r="H25" s="40"/>
      <c r="I25" s="40"/>
      <c r="J25" s="40"/>
      <c r="K25" s="40"/>
      <c r="L25" s="40"/>
      <c r="M25" s="40"/>
      <c r="Q25" s="41"/>
    </row>
  </sheetData>
  <mergeCells count="25">
    <mergeCell ref="A19:S19"/>
    <mergeCell ref="B18:L18"/>
    <mergeCell ref="A13:M13"/>
    <mergeCell ref="A11:R11"/>
    <mergeCell ref="A10:S10"/>
    <mergeCell ref="I14:M14"/>
    <mergeCell ref="A15:M15"/>
    <mergeCell ref="A16:M16"/>
    <mergeCell ref="U6:Y6"/>
    <mergeCell ref="U7:Y7"/>
    <mergeCell ref="B8:I8"/>
    <mergeCell ref="B7:I7"/>
    <mergeCell ref="B6:I6"/>
    <mergeCell ref="J7:L7"/>
    <mergeCell ref="J6:L6"/>
    <mergeCell ref="B2:L2"/>
    <mergeCell ref="A1:N1"/>
    <mergeCell ref="O1:P1"/>
    <mergeCell ref="A9:R9"/>
    <mergeCell ref="A3:S3"/>
    <mergeCell ref="J8:L8"/>
    <mergeCell ref="B5:I5"/>
    <mergeCell ref="B4:I4"/>
    <mergeCell ref="J5:L5"/>
    <mergeCell ref="J4:L4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opLeftCell="A7" workbookViewId="0">
      <selection activeCell="E15" sqref="E15"/>
    </sheetView>
  </sheetViews>
  <sheetFormatPr defaultRowHeight="15" x14ac:dyDescent="0.25"/>
  <cols>
    <col min="1" max="1" width="17.5" customWidth="1"/>
    <col min="2" max="2" width="17.875" customWidth="1"/>
    <col min="3" max="3" width="12.375" customWidth="1"/>
    <col min="4" max="4" width="14.125" customWidth="1"/>
    <col min="5" max="5" width="15.5" customWidth="1"/>
    <col min="6" max="6" width="19.375" customWidth="1"/>
  </cols>
  <sheetData>
    <row r="1" spans="1:6" ht="15.75" x14ac:dyDescent="0.25">
      <c r="A1" s="125" t="s">
        <v>36</v>
      </c>
      <c r="B1" s="125"/>
      <c r="C1" s="125"/>
      <c r="D1" s="87">
        <v>42634</v>
      </c>
      <c r="E1" s="79" t="s">
        <v>54</v>
      </c>
      <c r="F1" s="80"/>
    </row>
    <row r="2" spans="1:6" x14ac:dyDescent="0.25">
      <c r="A2" s="2"/>
      <c r="B2" s="3"/>
      <c r="C2" s="3"/>
      <c r="D2" s="3"/>
      <c r="E2" s="3"/>
      <c r="F2" s="3"/>
    </row>
    <row r="3" spans="1:6" ht="53.25" customHeight="1" x14ac:dyDescent="0.25">
      <c r="A3" s="4" t="s">
        <v>3</v>
      </c>
      <c r="B3" s="4" t="s">
        <v>4</v>
      </c>
      <c r="C3" s="4" t="s">
        <v>1</v>
      </c>
      <c r="D3" s="4" t="s">
        <v>5</v>
      </c>
      <c r="E3" s="4" t="s">
        <v>6</v>
      </c>
      <c r="F3" s="4" t="s">
        <v>7</v>
      </c>
    </row>
    <row r="4" spans="1:6" ht="55.15" customHeight="1" x14ac:dyDescent="0.25">
      <c r="A4" s="5" t="s">
        <v>35</v>
      </c>
      <c r="B4" s="6">
        <v>130810044</v>
      </c>
      <c r="C4" s="7"/>
      <c r="D4" s="8" t="s">
        <v>67</v>
      </c>
      <c r="E4" s="8" t="s">
        <v>71</v>
      </c>
      <c r="F4" s="9">
        <f>E4-D4</f>
        <v>935</v>
      </c>
    </row>
    <row r="5" spans="1:6" x14ac:dyDescent="0.25">
      <c r="A5" s="10"/>
      <c r="B5" s="11"/>
      <c r="C5" s="10"/>
      <c r="D5" s="12"/>
      <c r="E5" s="12"/>
      <c r="F5" s="12"/>
    </row>
    <row r="6" spans="1:6" x14ac:dyDescent="0.25">
      <c r="A6" s="13"/>
      <c r="B6" s="14"/>
      <c r="C6" s="14"/>
      <c r="D6" s="15"/>
      <c r="E6" s="15"/>
      <c r="F6" s="16"/>
    </row>
    <row r="7" spans="1:6" x14ac:dyDescent="0.25">
      <c r="A7" s="17" t="s">
        <v>8</v>
      </c>
      <c r="B7" s="18"/>
      <c r="C7" s="18"/>
      <c r="D7" s="19"/>
      <c r="E7" s="19"/>
      <c r="F7" s="9">
        <v>837</v>
      </c>
    </row>
    <row r="8" spans="1:6" ht="21" x14ac:dyDescent="0.25">
      <c r="A8" s="17" t="s">
        <v>9</v>
      </c>
      <c r="B8" s="18"/>
      <c r="C8" s="18"/>
      <c r="D8" s="19"/>
      <c r="E8" s="19"/>
      <c r="F8" s="20">
        <f>F4-F7</f>
        <v>98</v>
      </c>
    </row>
    <row r="9" spans="1:6" ht="21" x14ac:dyDescent="0.25">
      <c r="A9" s="13"/>
      <c r="B9" s="14"/>
      <c r="C9" s="14"/>
      <c r="D9" s="15"/>
      <c r="E9" s="15"/>
      <c r="F9" s="21"/>
    </row>
    <row r="10" spans="1:6" ht="81" customHeight="1" x14ac:dyDescent="0.25">
      <c r="A10" s="124" t="s">
        <v>10</v>
      </c>
      <c r="B10" s="124"/>
      <c r="C10" s="124"/>
      <c r="D10" s="124"/>
      <c r="E10" s="124"/>
      <c r="F10" s="22"/>
    </row>
    <row r="11" spans="1:6" ht="69" customHeight="1" x14ac:dyDescent="0.3">
      <c r="A11" s="124" t="s">
        <v>66</v>
      </c>
      <c r="B11" s="124"/>
      <c r="C11" s="124"/>
      <c r="D11" s="124"/>
      <c r="E11" s="124"/>
      <c r="F11" s="23">
        <f>51.6*(22.93+27.48)/11022.9</f>
        <v>0.23597746509539233</v>
      </c>
    </row>
    <row r="12" spans="1:6" ht="17.25" customHeight="1" x14ac:dyDescent="0.25"/>
    <row r="13" spans="1:6" ht="30" x14ac:dyDescent="0.25">
      <c r="A13" s="126" t="s">
        <v>65</v>
      </c>
      <c r="B13" s="126"/>
      <c r="C13" s="89" t="s">
        <v>63</v>
      </c>
      <c r="D13" s="89" t="s">
        <v>68</v>
      </c>
      <c r="E13" s="95" t="s">
        <v>69</v>
      </c>
    </row>
    <row r="14" spans="1:6" x14ac:dyDescent="0.25">
      <c r="A14" s="90"/>
      <c r="B14" s="90"/>
      <c r="C14" s="91">
        <v>0</v>
      </c>
      <c r="D14" s="92">
        <v>18</v>
      </c>
      <c r="E14" s="92">
        <f>D14+F8-51.6</f>
        <v>64.400000000000006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8"/>
  <sheetViews>
    <sheetView tabSelected="1" zoomScaleSheetLayoutView="115" workbookViewId="0">
      <selection activeCell="F11" sqref="F11"/>
    </sheetView>
  </sheetViews>
  <sheetFormatPr defaultRowHeight="15" x14ac:dyDescent="0.25"/>
  <cols>
    <col min="1" max="2" width="16.375" customWidth="1"/>
    <col min="3" max="3" width="21" customWidth="1"/>
    <col min="4" max="4" width="21.5" customWidth="1"/>
    <col min="5" max="5" width="21" customWidth="1"/>
    <col min="6" max="6" width="16" customWidth="1"/>
  </cols>
  <sheetData>
    <row r="1" spans="1:6" ht="18.75" x14ac:dyDescent="0.3">
      <c r="A1" s="127" t="s">
        <v>11</v>
      </c>
      <c r="B1" s="127"/>
      <c r="C1" s="127"/>
      <c r="D1" s="127"/>
      <c r="E1" s="127"/>
      <c r="F1" s="127"/>
    </row>
    <row r="2" spans="1:6" ht="18.75" x14ac:dyDescent="0.3">
      <c r="A2" s="64" t="s">
        <v>55</v>
      </c>
      <c r="B2" s="64"/>
      <c r="C2" s="64"/>
      <c r="D2" s="64"/>
      <c r="E2" s="86" t="s">
        <v>70</v>
      </c>
      <c r="F2" s="64" t="s">
        <v>72</v>
      </c>
    </row>
    <row r="3" spans="1:6" ht="15.75" x14ac:dyDescent="0.25">
      <c r="A3" s="24"/>
      <c r="B3" s="25"/>
      <c r="C3" s="24"/>
      <c r="D3" s="24"/>
      <c r="E3" s="24"/>
    </row>
    <row r="4" spans="1:6" ht="30.75" customHeight="1" x14ac:dyDescent="0.25">
      <c r="A4" s="74" t="s">
        <v>0</v>
      </c>
      <c r="B4" s="75" t="s">
        <v>12</v>
      </c>
      <c r="C4" s="73" t="s">
        <v>13</v>
      </c>
      <c r="D4" s="73" t="s">
        <v>52</v>
      </c>
      <c r="E4" s="73" t="s">
        <v>53</v>
      </c>
      <c r="F4" s="73" t="s">
        <v>56</v>
      </c>
    </row>
    <row r="5" spans="1:6" ht="25.5" x14ac:dyDescent="0.3">
      <c r="A5" s="26">
        <v>31817</v>
      </c>
      <c r="B5" s="76" t="s">
        <v>14</v>
      </c>
      <c r="C5" s="83">
        <v>691.65</v>
      </c>
      <c r="D5" s="83">
        <v>727.4</v>
      </c>
      <c r="E5" s="27">
        <f>D5-C5</f>
        <v>35.75</v>
      </c>
      <c r="F5" s="27">
        <f>E5</f>
        <v>35.75</v>
      </c>
    </row>
    <row r="6" spans="1:6" ht="17.25" customHeight="1" x14ac:dyDescent="0.25">
      <c r="A6" s="131" t="s">
        <v>59</v>
      </c>
      <c r="B6" s="131"/>
      <c r="C6" s="131"/>
      <c r="D6" s="131"/>
      <c r="E6" s="131"/>
      <c r="F6" s="72">
        <v>11022.9</v>
      </c>
    </row>
    <row r="7" spans="1:6" ht="17.25" customHeight="1" x14ac:dyDescent="0.25">
      <c r="A7" t="s">
        <v>60</v>
      </c>
      <c r="B7" s="77"/>
      <c r="C7" s="77"/>
      <c r="D7" s="77"/>
      <c r="E7" s="77"/>
      <c r="F7" s="77"/>
    </row>
    <row r="8" spans="1:6" x14ac:dyDescent="0.25">
      <c r="A8" t="s">
        <v>61</v>
      </c>
      <c r="B8" s="28"/>
    </row>
    <row r="9" spans="1:6" ht="34.5" customHeight="1" x14ac:dyDescent="0.4">
      <c r="A9" s="132" t="s">
        <v>15</v>
      </c>
      <c r="B9" s="132"/>
      <c r="C9" s="132"/>
      <c r="D9" s="132"/>
      <c r="E9" s="132"/>
      <c r="F9" s="84">
        <f>(F5*1991.37-(274+9*3.6)*101.56)/11022.9</f>
        <v>3.6354764626368739</v>
      </c>
    </row>
    <row r="10" spans="1:6" ht="18.75" x14ac:dyDescent="0.3">
      <c r="A10" s="134"/>
      <c r="B10" s="134"/>
      <c r="C10" s="134"/>
      <c r="E10" s="88" t="s">
        <v>62</v>
      </c>
      <c r="F10" s="31">
        <f>306.4*101.56/1925.88</f>
        <v>16.157800070617068</v>
      </c>
    </row>
    <row r="11" spans="1:6" ht="17.25" customHeight="1" x14ac:dyDescent="0.3">
      <c r="A11" s="85"/>
      <c r="B11" s="96"/>
      <c r="C11" s="133"/>
      <c r="D11" s="133"/>
      <c r="E11" s="64"/>
      <c r="F11" s="64"/>
    </row>
    <row r="12" spans="1:6" ht="18.75" x14ac:dyDescent="0.3">
      <c r="A12" s="128"/>
      <c r="B12" s="128"/>
      <c r="C12" s="128"/>
      <c r="D12" s="128"/>
      <c r="E12" s="128"/>
      <c r="F12" s="128"/>
    </row>
    <row r="13" spans="1:6" ht="15.75" x14ac:dyDescent="0.25">
      <c r="A13" s="65"/>
      <c r="B13" s="25"/>
      <c r="C13" s="65"/>
      <c r="D13" s="65"/>
      <c r="E13" s="65"/>
      <c r="F13" s="47"/>
    </row>
    <row r="14" spans="1:6" ht="15.75" x14ac:dyDescent="0.25">
      <c r="A14" s="66"/>
      <c r="B14" s="67"/>
      <c r="C14" s="68"/>
      <c r="D14" s="68"/>
      <c r="E14" s="68"/>
      <c r="F14" s="68"/>
    </row>
    <row r="15" spans="1:6" ht="18.75" x14ac:dyDescent="0.3">
      <c r="A15" s="69"/>
      <c r="B15" s="70"/>
      <c r="C15" s="71"/>
      <c r="D15" s="71"/>
      <c r="E15" s="71"/>
      <c r="F15" s="71"/>
    </row>
    <row r="16" spans="1:6" ht="15.75" x14ac:dyDescent="0.25">
      <c r="A16" s="129"/>
      <c r="B16" s="129"/>
      <c r="C16" s="129"/>
      <c r="D16" s="129"/>
      <c r="E16" s="129"/>
      <c r="F16" s="25"/>
    </row>
    <row r="17" spans="1:6" x14ac:dyDescent="0.25">
      <c r="A17" s="47"/>
      <c r="B17" s="28"/>
      <c r="C17" s="47"/>
      <c r="D17" s="47"/>
      <c r="E17" s="47"/>
      <c r="F17" s="47"/>
    </row>
    <row r="18" spans="1:6" ht="18" x14ac:dyDescent="0.4">
      <c r="A18" s="130"/>
      <c r="B18" s="130"/>
      <c r="C18" s="130"/>
      <c r="D18" s="130"/>
      <c r="E18" s="29"/>
      <c r="F18" s="30"/>
    </row>
  </sheetData>
  <mergeCells count="8">
    <mergeCell ref="A1:F1"/>
    <mergeCell ref="A12:F12"/>
    <mergeCell ref="A16:E16"/>
    <mergeCell ref="A18:D18"/>
    <mergeCell ref="A6:E6"/>
    <mergeCell ref="A9:E9"/>
    <mergeCell ref="C11:D11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2016-10-28T10:03:20Z</dcterms:modified>
</cp:coreProperties>
</file>