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30" windowWidth="15570" windowHeight="3885" tabRatio="944"/>
  </bookViews>
  <sheets>
    <sheet name="Сводный отчетЭЭ" sheetId="15" r:id="rId1"/>
    <sheet name="Сводный отчет вода" sheetId="5" r:id="rId2"/>
    <sheet name="Отопление" sheetId="6" r:id="rId3"/>
    <sheet name="Гараж" sheetId="22" r:id="rId4"/>
  </sheets>
  <definedNames>
    <definedName name="_xlnm.Print_Area" localSheetId="2">Отопление!$A$1:$F$10</definedName>
    <definedName name="_xlnm.Print_Area" localSheetId="0">'Сводный отчетЭЭ'!$A$1:$U$26</definedName>
  </definedNames>
  <calcPr calcId="145621"/>
</workbook>
</file>

<file path=xl/calcChain.xml><?xml version="1.0" encoding="utf-8"?>
<calcChain xmlns="http://schemas.openxmlformats.org/spreadsheetml/2006/main">
  <c r="F10" i="6" l="1"/>
  <c r="F9" i="6"/>
  <c r="E23" i="15" l="1"/>
  <c r="C23" i="15"/>
  <c r="I31" i="15" l="1"/>
  <c r="P38" i="15" l="1"/>
  <c r="F12" i="5" l="1"/>
  <c r="U15" i="15" l="1"/>
  <c r="U12" i="15" l="1"/>
  <c r="E6" i="6" l="1"/>
  <c r="U17" i="15" l="1"/>
  <c r="F7" i="6" l="1"/>
  <c r="U16" i="15" l="1"/>
  <c r="U18" i="15"/>
  <c r="U9" i="15"/>
  <c r="U10" i="15"/>
  <c r="U8" i="15"/>
  <c r="U6" i="15"/>
  <c r="U7" i="15"/>
  <c r="U13" i="15"/>
  <c r="U4" i="15"/>
  <c r="U5" i="15"/>
  <c r="G3" i="22" l="1"/>
  <c r="G7" i="22" s="1"/>
  <c r="P23" i="15" l="1"/>
  <c r="G6" i="22" l="1"/>
  <c r="G9" i="22" s="1"/>
  <c r="F4" i="5" l="1"/>
  <c r="F9" i="5" l="1"/>
  <c r="D15" i="5" s="1"/>
  <c r="E15" i="5" s="1"/>
</calcChain>
</file>

<file path=xl/sharedStrings.xml><?xml version="1.0" encoding="utf-8"?>
<sst xmlns="http://schemas.openxmlformats.org/spreadsheetml/2006/main" count="126" uniqueCount="97">
  <si>
    <t>№ счётчика</t>
  </si>
  <si>
    <t>Дата поверки</t>
  </si>
  <si>
    <t>наименование коммунального ресурса</t>
  </si>
  <si>
    <t>заводской номер прибора учета коммунального ресурса</t>
  </si>
  <si>
    <t>показания ПУ начальное, куб.м.</t>
  </si>
  <si>
    <t>показания ПУ конечное, куб.м.</t>
  </si>
  <si>
    <t>Разница показаний ПУ, куб.м.</t>
  </si>
  <si>
    <t>ИПУ помещения</t>
  </si>
  <si>
    <t>Баланс ХВС</t>
  </si>
  <si>
    <r>
      <rPr>
        <b/>
        <sz val="11"/>
        <color rgb="FF000000"/>
        <rFont val="Calibri"/>
        <family val="2"/>
        <charset val="204"/>
      </rPr>
      <t>Распределение водоснабжения и водоотведения, предоставленную на общедомовые нужды - (МОП_водоснабжение) по помещениям.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Основание - формула 11 Приложение №2 Правил предоставления коммунальных услуг собственникам и пользователям помещений МКД Постановление Правительства РФ №354 от 06 мая 2011 г.</t>
    </r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</si>
  <si>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</si>
  <si>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</si>
  <si>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</si>
  <si>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</si>
  <si>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Потребитель</t>
  </si>
  <si>
    <t>Номер   счётчика</t>
  </si>
  <si>
    <t>Показание предыдущ.</t>
  </si>
  <si>
    <t>Показание текущ.</t>
  </si>
  <si>
    <t>коэфф. ТТ</t>
  </si>
  <si>
    <t>Расход, кВт/ч</t>
  </si>
  <si>
    <t xml:space="preserve">ВРУ  жилого дома </t>
  </si>
  <si>
    <t xml:space="preserve">Общедомовые нужды на электроснабжение </t>
  </si>
  <si>
    <t>где Si площадь Вашего помещения,</t>
  </si>
  <si>
    <t>или</t>
  </si>
  <si>
    <t>руб./кв.м.</t>
  </si>
  <si>
    <t>Год выпуска</t>
  </si>
  <si>
    <t>формулы 10 и 12</t>
  </si>
  <si>
    <t>(</t>
  </si>
  <si>
    <t>-</t>
  </si>
  <si>
    <t>)</t>
  </si>
  <si>
    <t>Место установки</t>
  </si>
  <si>
    <t>Показание ТЭ (текущее),Гкал</t>
  </si>
  <si>
    <t>Расход ТЭ (текущий),Гкал</t>
  </si>
  <si>
    <t>Расход ТЭ              (тек. и скор.),    Гкал</t>
  </si>
  <si>
    <t>Ввод № 2</t>
  </si>
  <si>
    <t>Ввод № 1</t>
  </si>
  <si>
    <t>Квартирный стояк 2.1 и 2.2</t>
  </si>
  <si>
    <t>Квартирный стояк 1.1 и 1.2</t>
  </si>
  <si>
    <t>Рабочее осв., насос ХВС, чердак, подвал</t>
  </si>
  <si>
    <t>00772-13</t>
  </si>
  <si>
    <t>500/5</t>
  </si>
  <si>
    <t>250/5</t>
  </si>
  <si>
    <t>75/5</t>
  </si>
  <si>
    <t>ДУ , ПД</t>
  </si>
  <si>
    <t>150/5</t>
  </si>
  <si>
    <t>Лифты, аварийное осв., ИТП</t>
  </si>
  <si>
    <t>Вентиляция</t>
  </si>
  <si>
    <t>Рабочая группа, стилобат, гараж</t>
  </si>
  <si>
    <t>ИПУ стилобат</t>
  </si>
  <si>
    <t xml:space="preserve">ВРУ -1 жилого дома </t>
  </si>
  <si>
    <t xml:space="preserve">ВРУ-1 жилого дома </t>
  </si>
  <si>
    <t xml:space="preserve">ВРУ  - 1  жилого дома </t>
  </si>
  <si>
    <t xml:space="preserve">ВРУ  - 2  жилого дома </t>
  </si>
  <si>
    <t>ав.осв.гар, стил.лифт, пож.</t>
  </si>
  <si>
    <t>Площадь помещений многоквартирного дома, находящихся в собственности, кв.м.</t>
  </si>
  <si>
    <t>12 377,9 кв.м. площадь всех помещений потребителей в многоквартирном доме.</t>
  </si>
  <si>
    <t>Жилой дом ул.Академика Грушина, д. 8</t>
  </si>
  <si>
    <t>Примечание: необходимо снять ОДН электроснабжения по офисам за март</t>
  </si>
  <si>
    <r>
      <t xml:space="preserve">Расход тепловой энергии (текущий) в Гкал не возмещенный по услуге ГВС для учета в отопительном периоде  (формула 3 Приложение №2 Постановления Правительства РФ 354 от 06.05.11 г.), </t>
    </r>
    <r>
      <rPr>
        <b/>
        <u/>
        <sz val="11"/>
        <color rgb="FF000000"/>
        <rFont val="Calibri"/>
        <family val="2"/>
        <charset val="204"/>
      </rPr>
      <t>рубли/кв.м.</t>
    </r>
  </si>
  <si>
    <t>ЖИЛЫЕ И НЕЖИЛЫЕ  ПОМЕЩЕНИЯ</t>
  </si>
  <si>
    <t xml:space="preserve">Возмещено по услуге ГВС, Гкал </t>
  </si>
  <si>
    <t>кВт*ч х  Si/11010,6кв.м. х 3,37 руб.</t>
  </si>
  <si>
    <r>
      <t xml:space="preserve">формула 11 - ()куб.м. х  Si/11010,6 кв.м. х (22,93+27,48)руб.,                                                                                                                                            где Si площадь Вашего помещения,                                                                                                                                                                                                                                                                                 11 010,6 кв.м. площадь всех помещений потребителей в многоквартирном дом        </t>
    </r>
    <r>
      <rPr>
        <b/>
        <u/>
        <sz val="11"/>
        <color rgb="FF000000"/>
        <rFont val="Calibri"/>
        <family val="2"/>
        <charset val="204"/>
      </rPr>
      <t>рубли/кв.м., но не более 88 куб.м.</t>
    </r>
  </si>
  <si>
    <t>Осветительные установки</t>
  </si>
  <si>
    <t>Группы оборудования</t>
  </si>
  <si>
    <t>Лифты</t>
  </si>
  <si>
    <t>Насосы ХВС</t>
  </si>
  <si>
    <t>Насосы ГВС</t>
  </si>
  <si>
    <t xml:space="preserve">Насосы отопления </t>
  </si>
  <si>
    <t>Другое оборудование</t>
  </si>
  <si>
    <t>норматив кВт/ч на м2</t>
  </si>
  <si>
    <t>для летнего периода</t>
  </si>
  <si>
    <t>площать помещений общего имущества</t>
  </si>
  <si>
    <t>по приложению №3 к распоряжению Министерства ЖКХ Моск.обл. 09.12.2014  №162 -РВ</t>
  </si>
  <si>
    <t>сентябрь</t>
  </si>
  <si>
    <t>ИТОГО ОФИСЫ ИПУ:</t>
  </si>
  <si>
    <t>ОПУ</t>
  </si>
  <si>
    <t>Стилобат ОПУ</t>
  </si>
  <si>
    <t>Стилобат - офисы неисправен</t>
  </si>
  <si>
    <t>Стилобат - офисы</t>
  </si>
  <si>
    <t>Электроэнергия, кВт/час</t>
  </si>
  <si>
    <t>Вывоз мусора, куб.м.</t>
  </si>
  <si>
    <t>Водоснабжение и водоотведение, куб.м.</t>
  </si>
  <si>
    <t>Всего на одно машиноместо, рубли</t>
  </si>
  <si>
    <t>отопление, рубли/мм.</t>
  </si>
  <si>
    <t>налог УСН 6%, рубли</t>
  </si>
  <si>
    <t>8301</t>
  </si>
  <si>
    <t>октябрь</t>
  </si>
  <si>
    <t>Неучтенное  водопотребление нарастающим итогом за:</t>
  </si>
  <si>
    <t>Отчет по электроснабжению жилого дома ул.Академика Грушина, д. 8 за Ноябрь 2016г.</t>
  </si>
  <si>
    <t>Ноябрь</t>
  </si>
  <si>
    <t>Расчет платы за коммунальную услуги по гаражу Ноябрь  2016 года</t>
  </si>
  <si>
    <t>Данные с Сентября по Ноябрь. Август - 1425, Ноябрь - 22143</t>
  </si>
  <si>
    <t>11157152                            ранее был 3494951</t>
  </si>
  <si>
    <t>9716</t>
  </si>
  <si>
    <t>показаний общего прибора учета тепловой энергии с 01.11.2016 по 28.11. 2016 г.</t>
  </si>
  <si>
    <t>ноябрь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</si>
</sst>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₽_-;\-* #,##0.00\ _₽_-;_-* &quot;-&quot;??\ _₽_-;_-@_-"/>
    <numFmt numFmtId="165" formatCode="_-* #,##0.00_р_._-;\-* #,##0.00_р_._-;_-* \-??_р_._-;_-@_-"/>
    <numFmt numFmtId="166" formatCode="_-* #,##0.000_р_._-;\-* #,##0.000_р_._-;_-* \-??_р_._-;_-@_-"/>
    <numFmt numFmtId="167" formatCode="_-* #,##0.00\ _р_._-;\-* #,##0.00\ _р_._-;_-* &quot;-&quot;??\ _р_.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 Cyr"/>
      <family val="2"/>
      <charset val="204"/>
    </font>
    <font>
      <b/>
      <sz val="16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u val="singleAccounting"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</font>
    <font>
      <i/>
      <sz val="12"/>
      <name val="Cambria"/>
      <family val="1"/>
      <charset val="204"/>
      <scheme val="major"/>
    </font>
    <font>
      <b/>
      <i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66" fontId="2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78">
    <xf numFmtId="0" fontId="0" fillId="0" borderId="0" xfId="0"/>
    <xf numFmtId="1" fontId="0" fillId="0" borderId="0" xfId="0" applyNumberFormat="1"/>
    <xf numFmtId="0" fontId="8" fillId="0" borderId="0" xfId="0" applyFont="1"/>
    <xf numFmtId="0" fontId="9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11" fillId="0" borderId="1" xfId="2" applyNumberFormat="1" applyFont="1" applyBorder="1" applyAlignment="1" applyProtection="1">
      <alignment horizontal="center" vertical="center"/>
    </xf>
    <xf numFmtId="1" fontId="11" fillId="0" borderId="0" xfId="2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165" fontId="15" fillId="0" borderId="0" xfId="1" applyNumberFormat="1" applyFont="1" applyBorder="1" applyAlignment="1" applyProtection="1">
      <alignment horizontal="center"/>
    </xf>
    <xf numFmtId="0" fontId="15" fillId="0" borderId="1" xfId="0" applyFont="1" applyBorder="1" applyAlignment="1">
      <alignment horizontal="center" vertical="center" wrapText="1"/>
    </xf>
    <xf numFmtId="1" fontId="15" fillId="0" borderId="1" xfId="2" applyNumberFormat="1" applyFont="1" applyBorder="1" applyAlignment="1" applyProtection="1">
      <alignment horizontal="center" vertical="center" wrapText="1"/>
    </xf>
    <xf numFmtId="165" fontId="16" fillId="0" borderId="1" xfId="1" applyNumberFormat="1" applyFont="1" applyBorder="1" applyAlignment="1" applyProtection="1">
      <alignment horizontal="center" vertical="center" wrapText="1"/>
    </xf>
    <xf numFmtId="165" fontId="18" fillId="0" borderId="0" xfId="1" applyNumberFormat="1" applyFont="1" applyBorder="1" applyProtection="1"/>
    <xf numFmtId="165" fontId="13" fillId="0" borderId="0" xfId="1" applyNumberFormat="1" applyFont="1"/>
    <xf numFmtId="0" fontId="0" fillId="0" borderId="1" xfId="0" applyBorder="1" applyAlignment="1">
      <alignment horizontal="center" vertical="center" wrapText="1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" fillId="0" borderId="0" xfId="4" applyFont="1"/>
    <xf numFmtId="0" fontId="2" fillId="0" borderId="0" xfId="4"/>
    <xf numFmtId="0" fontId="19" fillId="0" borderId="0" xfId="0" applyFont="1"/>
    <xf numFmtId="0" fontId="22" fillId="0" borderId="0" xfId="0" applyFont="1"/>
    <xf numFmtId="0" fontId="23" fillId="0" borderId="0" xfId="0" applyFo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20" fillId="0" borderId="0" xfId="4" applyFont="1" applyAlignment="1">
      <alignment horizontal="center" vertical="center"/>
    </xf>
    <xf numFmtId="0" fontId="20" fillId="0" borderId="0" xfId="4" applyFont="1" applyAlignment="1">
      <alignment vertical="center"/>
    </xf>
    <xf numFmtId="1" fontId="20" fillId="0" borderId="0" xfId="4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" fillId="0" borderId="0" xfId="4" applyFont="1" applyAlignment="1">
      <alignment horizontal="right" vertical="center"/>
    </xf>
    <xf numFmtId="0" fontId="3" fillId="0" borderId="0" xfId="4" applyFont="1" applyAlignment="1">
      <alignment horizontal="left" vertical="center"/>
    </xf>
    <xf numFmtId="0" fontId="15" fillId="0" borderId="1" xfId="1" applyNumberFormat="1" applyFont="1" applyBorder="1" applyAlignment="1" applyProtection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" fontId="7" fillId="4" borderId="1" xfId="2" applyNumberFormat="1" applyFont="1" applyFill="1" applyBorder="1" applyAlignment="1" applyProtection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1" fontId="19" fillId="7" borderId="3" xfId="0" applyNumberFormat="1" applyFont="1" applyFill="1" applyBorder="1" applyAlignment="1">
      <alignment horizontal="center" vertical="center"/>
    </xf>
    <xf numFmtId="1" fontId="19" fillId="7" borderId="1" xfId="0" applyNumberFormat="1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/>
    </xf>
    <xf numFmtId="0" fontId="27" fillId="0" borderId="0" xfId="4" applyFont="1" applyAlignment="1">
      <alignment horizontal="right" vertical="center"/>
    </xf>
    <xf numFmtId="0" fontId="27" fillId="0" borderId="0" xfId="4" applyFont="1" applyAlignment="1">
      <alignment horizontal="center" vertical="center"/>
    </xf>
    <xf numFmtId="1" fontId="27" fillId="0" borderId="0" xfId="4" applyNumberFormat="1" applyFont="1" applyAlignment="1">
      <alignment horizontal="center" vertical="center"/>
    </xf>
    <xf numFmtId="0" fontId="28" fillId="0" borderId="0" xfId="0" applyFont="1"/>
    <xf numFmtId="0" fontId="19" fillId="9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19" fillId="11" borderId="1" xfId="0" applyFont="1" applyFill="1" applyBorder="1" applyAlignment="1">
      <alignment horizontal="center"/>
    </xf>
    <xf numFmtId="0" fontId="19" fillId="2" borderId="0" xfId="0" applyFont="1" applyFill="1" applyBorder="1"/>
    <xf numFmtId="1" fontId="27" fillId="7" borderId="0" xfId="4" applyNumberFormat="1" applyFont="1" applyFill="1" applyAlignment="1">
      <alignment horizontal="center" vertical="center"/>
    </xf>
    <xf numFmtId="1" fontId="27" fillId="8" borderId="0" xfId="7" applyNumberFormat="1" applyFont="1" applyFill="1" applyAlignment="1">
      <alignment horizontal="center" vertical="center"/>
    </xf>
    <xf numFmtId="1" fontId="19" fillId="5" borderId="1" xfId="0" applyNumberFormat="1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/>
    <xf numFmtId="0" fontId="19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/>
    </xf>
    <xf numFmtId="4" fontId="3" fillId="0" borderId="0" xfId="5" applyNumberFormat="1" applyFont="1" applyAlignment="1">
      <alignment horizontal="center" vertical="center"/>
    </xf>
    <xf numFmtId="165" fontId="16" fillId="2" borderId="1" xfId="1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/>
    </xf>
    <xf numFmtId="16" fontId="8" fillId="0" borderId="0" xfId="0" applyNumberFormat="1" applyFont="1" applyAlignment="1">
      <alignment horizontal="center"/>
    </xf>
    <xf numFmtId="165" fontId="13" fillId="0" borderId="0" xfId="1" applyNumberFormat="1" applyFont="1" applyBorder="1"/>
    <xf numFmtId="1" fontId="27" fillId="0" borderId="0" xfId="7" applyNumberFormat="1" applyFont="1" applyFill="1" applyAlignment="1">
      <alignment horizontal="center" vertical="center"/>
    </xf>
    <xf numFmtId="1" fontId="27" fillId="0" borderId="0" xfId="4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2" fontId="29" fillId="0" borderId="0" xfId="0" applyNumberFormat="1" applyFont="1"/>
    <xf numFmtId="0" fontId="0" fillId="0" borderId="0" xfId="0" applyFill="1" applyAlignment="1">
      <alignment vertical="center"/>
    </xf>
    <xf numFmtId="0" fontId="19" fillId="0" borderId="1" xfId="0" applyFont="1" applyBorder="1" applyAlignment="1">
      <alignment wrapText="1"/>
    </xf>
    <xf numFmtId="0" fontId="0" fillId="0" borderId="1" xfId="0" applyBorder="1"/>
    <xf numFmtId="0" fontId="3" fillId="0" borderId="0" xfId="4" applyFont="1" applyFill="1" applyAlignment="1">
      <alignment horizontal="left" vertical="center"/>
    </xf>
    <xf numFmtId="0" fontId="0" fillId="0" borderId="0" xfId="0" applyFill="1"/>
    <xf numFmtId="0" fontId="19" fillId="0" borderId="4" xfId="0" applyFont="1" applyBorder="1" applyAlignment="1">
      <alignment wrapText="1"/>
    </xf>
    <xf numFmtId="0" fontId="19" fillId="4" borderId="1" xfId="0" applyFont="1" applyFill="1" applyBorder="1" applyAlignment="1">
      <alignment wrapText="1"/>
    </xf>
    <xf numFmtId="0" fontId="21" fillId="4" borderId="1" xfId="0" applyFont="1" applyFill="1" applyBorder="1" applyAlignment="1">
      <alignment horizontal="center" vertical="center"/>
    </xf>
    <xf numFmtId="4" fontId="3" fillId="4" borderId="12" xfId="5" applyNumberFormat="1" applyFont="1" applyFill="1" applyBorder="1" applyAlignment="1">
      <alignment horizontal="center" vertical="center"/>
    </xf>
    <xf numFmtId="165" fontId="16" fillId="2" borderId="1" xfId="1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1" fontId="0" fillId="3" borderId="1" xfId="0" applyNumberFormat="1" applyFill="1" applyBorder="1"/>
    <xf numFmtId="0" fontId="19" fillId="6" borderId="1" xfId="0" applyFont="1" applyFill="1" applyBorder="1"/>
    <xf numFmtId="0" fontId="19" fillId="6" borderId="1" xfId="0" applyFont="1" applyFill="1" applyBorder="1" applyAlignment="1">
      <alignment horizontal="center"/>
    </xf>
    <xf numFmtId="0" fontId="33" fillId="3" borderId="1" xfId="0" applyFont="1" applyFill="1" applyBorder="1"/>
    <xf numFmtId="0" fontId="31" fillId="2" borderId="0" xfId="6" applyFont="1" applyFill="1" applyBorder="1" applyAlignment="1">
      <alignment horizontal="center" vertical="center"/>
    </xf>
    <xf numFmtId="165" fontId="5" fillId="0" borderId="0" xfId="1" applyNumberFormat="1" applyFont="1"/>
    <xf numFmtId="164" fontId="0" fillId="0" borderId="0" xfId="1" applyFont="1"/>
    <xf numFmtId="165" fontId="11" fillId="0" borderId="0" xfId="1" applyNumberFormat="1" applyFont="1"/>
    <xf numFmtId="0" fontId="0" fillId="0" borderId="0" xfId="0" applyAlignment="1"/>
    <xf numFmtId="0" fontId="19" fillId="0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1" fontId="0" fillId="3" borderId="1" xfId="0" applyNumberFormat="1" applyFill="1" applyBorder="1"/>
    <xf numFmtId="0" fontId="19" fillId="6" borderId="1" xfId="0" applyFont="1" applyFill="1" applyBorder="1" applyAlignment="1">
      <alignment horizontal="center"/>
    </xf>
    <xf numFmtId="0" fontId="33" fillId="3" borderId="1" xfId="0" applyFont="1" applyFill="1" applyBorder="1"/>
    <xf numFmtId="0" fontId="8" fillId="0" borderId="0" xfId="0" applyFont="1" applyAlignment="1">
      <alignment horizontal="left"/>
    </xf>
    <xf numFmtId="0" fontId="19" fillId="2" borderId="2" xfId="0" applyFont="1" applyFill="1" applyBorder="1" applyAlignment="1"/>
    <xf numFmtId="0" fontId="19" fillId="2" borderId="5" xfId="0" applyFont="1" applyFill="1" applyBorder="1" applyAlignment="1"/>
    <xf numFmtId="0" fontId="19" fillId="2" borderId="6" xfId="0" applyFont="1" applyFill="1" applyBorder="1" applyAlignment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6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6" borderId="2" xfId="0" applyFont="1" applyFill="1" applyBorder="1" applyAlignment="1">
      <alignment horizontal="left" vertical="center"/>
    </xf>
    <xf numFmtId="0" fontId="19" fillId="6" borderId="5" xfId="0" applyFont="1" applyFill="1" applyBorder="1" applyAlignment="1">
      <alignment horizontal="left" vertical="center"/>
    </xf>
    <xf numFmtId="0" fontId="19" fillId="6" borderId="6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 vertical="center"/>
    </xf>
    <xf numFmtId="0" fontId="34" fillId="0" borderId="5" xfId="0" applyFont="1" applyFill="1" applyBorder="1" applyAlignment="1">
      <alignment horizontal="right" vertical="center"/>
    </xf>
    <xf numFmtId="0" fontId="34" fillId="0" borderId="6" xfId="0" applyFont="1" applyFill="1" applyBorder="1" applyAlignment="1">
      <alignment horizontal="right" vertical="center"/>
    </xf>
    <xf numFmtId="0" fontId="21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9" fillId="3" borderId="2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2" fillId="2" borderId="0" xfId="6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left" wrapText="1"/>
    </xf>
    <xf numFmtId="0" fontId="13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left" wrapText="1"/>
    </xf>
  </cellXfs>
  <cellStyles count="13">
    <cellStyle name="TableStyleLight1" xfId="2"/>
    <cellStyle name="Обычный" xfId="0" builtinId="0"/>
    <cellStyle name="Обычный 2" xfId="6"/>
    <cellStyle name="Обычный 2 2" xfId="11"/>
    <cellStyle name="Обычный 3" xfId="4"/>
    <cellStyle name="Обычный 3 2" xfId="10"/>
    <cellStyle name="Обычный 4" xfId="3"/>
    <cellStyle name="Обычный 5" xfId="8"/>
    <cellStyle name="Процентный" xfId="7" builtinId="5"/>
    <cellStyle name="Процентный 2" xfId="12"/>
    <cellStyle name="Финансовый" xfId="1" builtinId="3"/>
    <cellStyle name="Финансовый 2" xfId="5"/>
    <cellStyle name="Финансовый 3" xfId="9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8"/>
  <sheetViews>
    <sheetView tabSelected="1" zoomScale="90" zoomScaleNormal="90" zoomScaleSheetLayoutView="100" workbookViewId="0">
      <selection activeCell="V27" sqref="V27"/>
    </sheetView>
  </sheetViews>
  <sheetFormatPr defaultRowHeight="15" x14ac:dyDescent="0.25"/>
  <cols>
    <col min="1" max="1" width="18.7109375" customWidth="1"/>
    <col min="2" max="2" width="1.140625" customWidth="1"/>
    <col min="3" max="3" width="7.42578125" customWidth="1"/>
    <col min="4" max="4" width="1.42578125" customWidth="1"/>
    <col min="5" max="5" width="7.42578125" customWidth="1"/>
    <col min="6" max="6" width="1.140625" customWidth="1"/>
    <col min="7" max="7" width="7.42578125" customWidth="1"/>
    <col min="8" max="8" width="1.42578125" customWidth="1"/>
    <col min="9" max="9" width="8.28515625" customWidth="1"/>
    <col min="10" max="10" width="1.140625" customWidth="1"/>
    <col min="11" max="11" width="6.42578125" customWidth="1"/>
    <col min="12" max="12" width="5.5703125" customWidth="1"/>
    <col min="13" max="13" width="5.7109375" customWidth="1"/>
    <col min="14" max="14" width="8.42578125" customWidth="1"/>
    <col min="15" max="15" width="8.140625" customWidth="1"/>
    <col min="16" max="16" width="8.5703125" customWidth="1"/>
    <col min="17" max="17" width="20.85546875" customWidth="1"/>
    <col min="18" max="18" width="7.85546875" customWidth="1"/>
    <col min="19" max="19" width="11.7109375" customWidth="1"/>
    <col min="20" max="20" width="11.42578125" customWidth="1"/>
    <col min="21" max="21" width="13.7109375" customWidth="1"/>
    <col min="22" max="22" width="28.28515625" customWidth="1"/>
    <col min="23" max="23" width="18.28515625" customWidth="1"/>
    <col min="24" max="24" width="17.85546875" customWidth="1"/>
    <col min="25" max="25" width="9.85546875" customWidth="1"/>
  </cols>
  <sheetData>
    <row r="1" spans="1:24" ht="18.75" x14ac:dyDescent="0.3">
      <c r="A1" s="141" t="s">
        <v>89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35"/>
    </row>
    <row r="2" spans="1:24" ht="45" customHeight="1" x14ac:dyDescent="0.25">
      <c r="A2" s="44" t="s">
        <v>30</v>
      </c>
      <c r="B2" s="126" t="s">
        <v>14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  <c r="O2" s="25" t="s">
        <v>25</v>
      </c>
      <c r="P2" s="25" t="s">
        <v>1</v>
      </c>
      <c r="Q2" s="25" t="s">
        <v>15</v>
      </c>
      <c r="R2" s="25" t="s">
        <v>18</v>
      </c>
      <c r="S2" s="25" t="s">
        <v>16</v>
      </c>
      <c r="T2" s="25" t="s">
        <v>17</v>
      </c>
      <c r="U2" s="25" t="s">
        <v>19</v>
      </c>
      <c r="W2" s="55"/>
      <c r="X2" s="55"/>
    </row>
    <row r="3" spans="1:24" x14ac:dyDescent="0.25">
      <c r="A3" s="142" t="s">
        <v>51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</row>
    <row r="4" spans="1:24" x14ac:dyDescent="0.25">
      <c r="A4" s="26" t="s">
        <v>50</v>
      </c>
      <c r="B4" s="145" t="s">
        <v>35</v>
      </c>
      <c r="C4" s="145"/>
      <c r="D4" s="145"/>
      <c r="E4" s="145"/>
      <c r="F4" s="145"/>
      <c r="G4" s="145"/>
      <c r="H4" s="145"/>
      <c r="I4" s="145"/>
      <c r="J4" s="132" t="s">
        <v>76</v>
      </c>
      <c r="K4" s="132"/>
      <c r="L4" s="132"/>
      <c r="M4" s="132"/>
      <c r="N4" s="132"/>
      <c r="O4" s="28">
        <v>2014</v>
      </c>
      <c r="P4" s="43">
        <v>2024</v>
      </c>
      <c r="Q4" s="75">
        <v>3492579</v>
      </c>
      <c r="R4" s="27" t="s">
        <v>40</v>
      </c>
      <c r="S4" s="107">
        <v>2071</v>
      </c>
      <c r="T4" s="107">
        <v>2218</v>
      </c>
      <c r="U4" s="56">
        <f>(T4-S4)*100</f>
        <v>14700</v>
      </c>
      <c r="W4" s="1"/>
      <c r="X4" s="1"/>
    </row>
    <row r="5" spans="1:24" x14ac:dyDescent="0.25">
      <c r="A5" s="51" t="s">
        <v>49</v>
      </c>
      <c r="B5" s="144" t="s">
        <v>34</v>
      </c>
      <c r="C5" s="144"/>
      <c r="D5" s="144"/>
      <c r="E5" s="144"/>
      <c r="F5" s="144"/>
      <c r="G5" s="144"/>
      <c r="H5" s="144"/>
      <c r="I5" s="144"/>
      <c r="J5" s="125" t="s">
        <v>76</v>
      </c>
      <c r="K5" s="125"/>
      <c r="L5" s="125"/>
      <c r="M5" s="125"/>
      <c r="N5" s="125"/>
      <c r="O5" s="53">
        <v>2014</v>
      </c>
      <c r="P5" s="54">
        <v>2024</v>
      </c>
      <c r="Q5" s="74">
        <v>3494906</v>
      </c>
      <c r="R5" s="52" t="s">
        <v>40</v>
      </c>
      <c r="S5" s="120">
        <v>65</v>
      </c>
      <c r="T5" s="109">
        <v>203</v>
      </c>
      <c r="U5" s="57">
        <f>(T5-S5)*100</f>
        <v>13800</v>
      </c>
      <c r="W5" s="1"/>
      <c r="X5" s="1"/>
    </row>
    <row r="6" spans="1:24" x14ac:dyDescent="0.25">
      <c r="A6" s="51" t="s">
        <v>20</v>
      </c>
      <c r="B6" s="134" t="s">
        <v>37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6"/>
      <c r="O6" s="52"/>
      <c r="P6" s="52"/>
      <c r="Q6" s="74">
        <v>3494801</v>
      </c>
      <c r="R6" s="52" t="s">
        <v>41</v>
      </c>
      <c r="S6" s="119">
        <v>1695</v>
      </c>
      <c r="T6" s="108">
        <v>1897</v>
      </c>
      <c r="U6" s="58">
        <f>(T6-S6)*50</f>
        <v>10100</v>
      </c>
    </row>
    <row r="7" spans="1:24" x14ac:dyDescent="0.25">
      <c r="A7" s="51" t="s">
        <v>20</v>
      </c>
      <c r="B7" s="134" t="s">
        <v>36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  <c r="O7" s="52"/>
      <c r="P7" s="52"/>
      <c r="Q7" s="74">
        <v>3494877</v>
      </c>
      <c r="R7" s="52" t="s">
        <v>41</v>
      </c>
      <c r="S7" s="119">
        <v>1137</v>
      </c>
      <c r="T7" s="108">
        <v>1341</v>
      </c>
      <c r="U7" s="58">
        <f>(T7-S7)*50</f>
        <v>10200</v>
      </c>
    </row>
    <row r="8" spans="1:24" x14ac:dyDescent="0.25">
      <c r="A8" s="51" t="s">
        <v>20</v>
      </c>
      <c r="B8" s="134" t="s">
        <v>38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6"/>
      <c r="O8" s="52"/>
      <c r="P8" s="52"/>
      <c r="Q8" s="74">
        <v>3494485</v>
      </c>
      <c r="R8" s="52" t="s">
        <v>42</v>
      </c>
      <c r="S8" s="119">
        <v>835</v>
      </c>
      <c r="T8" s="108">
        <v>910</v>
      </c>
      <c r="U8" s="67">
        <f>(T8-S8)*15</f>
        <v>1125</v>
      </c>
    </row>
    <row r="9" spans="1:24" x14ac:dyDescent="0.25">
      <c r="A9" s="51" t="s">
        <v>20</v>
      </c>
      <c r="B9" s="134" t="s">
        <v>45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6"/>
      <c r="O9" s="53">
        <v>2014</v>
      </c>
      <c r="P9" s="54">
        <v>2024</v>
      </c>
      <c r="Q9" s="74">
        <v>3494509</v>
      </c>
      <c r="R9" s="52" t="s">
        <v>44</v>
      </c>
      <c r="S9" s="119">
        <v>1944</v>
      </c>
      <c r="T9" s="108">
        <v>2178</v>
      </c>
      <c r="U9" s="67">
        <f>(T9-S9)*30</f>
        <v>7020</v>
      </c>
      <c r="W9" s="1"/>
    </row>
    <row r="10" spans="1:24" x14ac:dyDescent="0.25">
      <c r="A10" s="51" t="s">
        <v>20</v>
      </c>
      <c r="B10" s="137" t="s">
        <v>43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9"/>
      <c r="O10" s="52"/>
      <c r="P10" s="52"/>
      <c r="Q10" s="74">
        <v>3494409</v>
      </c>
      <c r="R10" s="52" t="s">
        <v>44</v>
      </c>
      <c r="S10" s="119">
        <v>2.12</v>
      </c>
      <c r="T10" s="108">
        <v>2.12</v>
      </c>
      <c r="U10" s="67">
        <f>(T10-S10)*30</f>
        <v>0</v>
      </c>
      <c r="W10" s="1"/>
    </row>
    <row r="11" spans="1:24" x14ac:dyDescent="0.25">
      <c r="A11" s="146" t="s">
        <v>52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W11" s="1"/>
    </row>
    <row r="12" spans="1:24" x14ac:dyDescent="0.25">
      <c r="A12" s="51" t="s">
        <v>20</v>
      </c>
      <c r="B12" s="144" t="s">
        <v>35</v>
      </c>
      <c r="C12" s="144"/>
      <c r="D12" s="144"/>
      <c r="E12" s="144"/>
      <c r="F12" s="144"/>
      <c r="G12" s="144"/>
      <c r="H12" s="144"/>
      <c r="I12" s="144"/>
      <c r="J12" s="133" t="s">
        <v>77</v>
      </c>
      <c r="K12" s="133"/>
      <c r="L12" s="133"/>
      <c r="M12" s="133"/>
      <c r="N12" s="133"/>
      <c r="O12" s="53">
        <v>2014</v>
      </c>
      <c r="P12" s="54">
        <v>2024</v>
      </c>
      <c r="Q12" s="75">
        <v>3494834</v>
      </c>
      <c r="R12" s="52" t="s">
        <v>41</v>
      </c>
      <c r="S12" s="121">
        <v>2906</v>
      </c>
      <c r="T12" s="111">
        <v>3454</v>
      </c>
      <c r="U12" s="71">
        <f>(T12-S12)*50</f>
        <v>27400</v>
      </c>
    </row>
    <row r="13" spans="1:24" x14ac:dyDescent="0.25">
      <c r="A13" s="51" t="s">
        <v>20</v>
      </c>
      <c r="B13" s="133" t="s">
        <v>34</v>
      </c>
      <c r="C13" s="133"/>
      <c r="D13" s="133"/>
      <c r="E13" s="133"/>
      <c r="F13" s="133"/>
      <c r="G13" s="133"/>
      <c r="H13" s="133"/>
      <c r="I13" s="133"/>
      <c r="J13" s="133" t="s">
        <v>77</v>
      </c>
      <c r="K13" s="133"/>
      <c r="L13" s="133"/>
      <c r="M13" s="133"/>
      <c r="N13" s="133"/>
      <c r="O13" s="53">
        <v>2014</v>
      </c>
      <c r="P13" s="54">
        <v>2024</v>
      </c>
      <c r="Q13" s="75">
        <v>3494774</v>
      </c>
      <c r="R13" s="52" t="s">
        <v>41</v>
      </c>
      <c r="S13" s="121">
        <v>10</v>
      </c>
      <c r="T13" s="111">
        <v>36</v>
      </c>
      <c r="U13" s="71">
        <f>(T13-S13)*50</f>
        <v>1300</v>
      </c>
    </row>
    <row r="14" spans="1:24" ht="37.5" customHeight="1" x14ac:dyDescent="0.25">
      <c r="A14" s="99" t="s">
        <v>20</v>
      </c>
      <c r="B14" s="129" t="s">
        <v>78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1"/>
      <c r="O14" s="100"/>
      <c r="P14" s="100"/>
      <c r="Q14" s="123" t="s">
        <v>93</v>
      </c>
      <c r="R14" s="100" t="s">
        <v>44</v>
      </c>
      <c r="S14" s="113"/>
      <c r="T14" s="113"/>
      <c r="U14" s="100"/>
      <c r="V14" s="122" t="s">
        <v>92</v>
      </c>
    </row>
    <row r="15" spans="1:24" x14ac:dyDescent="0.25">
      <c r="A15" s="51" t="s">
        <v>20</v>
      </c>
      <c r="B15" s="134" t="s">
        <v>79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6"/>
      <c r="O15" s="52"/>
      <c r="P15" s="52"/>
      <c r="Q15" s="74">
        <v>3494363</v>
      </c>
      <c r="R15" s="52" t="s">
        <v>42</v>
      </c>
      <c r="S15" s="119">
        <v>92</v>
      </c>
      <c r="T15" s="110">
        <v>94</v>
      </c>
      <c r="U15" s="65">
        <f>(T15-S15)*15</f>
        <v>30</v>
      </c>
    </row>
    <row r="16" spans="1:24" x14ac:dyDescent="0.25">
      <c r="A16" s="51" t="s">
        <v>20</v>
      </c>
      <c r="B16" s="134" t="s">
        <v>47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6"/>
      <c r="O16" s="52"/>
      <c r="P16" s="52"/>
      <c r="Q16" s="74">
        <v>3494853</v>
      </c>
      <c r="R16" s="52" t="s">
        <v>44</v>
      </c>
      <c r="S16" s="119">
        <v>330</v>
      </c>
      <c r="T16" s="110">
        <v>415</v>
      </c>
      <c r="U16" s="66">
        <f>(T16-S16)*30</f>
        <v>2550</v>
      </c>
      <c r="W16" s="1"/>
    </row>
    <row r="17" spans="1:23" x14ac:dyDescent="0.25">
      <c r="A17" s="51" t="s">
        <v>20</v>
      </c>
      <c r="B17" s="134" t="s">
        <v>53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53">
        <v>2014</v>
      </c>
      <c r="P17" s="54">
        <v>2024</v>
      </c>
      <c r="Q17" s="74">
        <v>3494785</v>
      </c>
      <c r="R17" s="78" t="s">
        <v>44</v>
      </c>
      <c r="S17" s="119">
        <v>501</v>
      </c>
      <c r="T17" s="110">
        <v>541</v>
      </c>
      <c r="U17" s="66">
        <f>(T17-S17)*30</f>
        <v>1200</v>
      </c>
      <c r="W17" s="1"/>
    </row>
    <row r="18" spans="1:23" x14ac:dyDescent="0.25">
      <c r="A18" s="51" t="s">
        <v>20</v>
      </c>
      <c r="B18" s="134" t="s">
        <v>46</v>
      </c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6"/>
      <c r="O18" s="52"/>
      <c r="P18" s="52"/>
      <c r="Q18" s="74">
        <v>3494756</v>
      </c>
      <c r="R18" s="52" t="s">
        <v>44</v>
      </c>
      <c r="S18" s="119">
        <v>2.46</v>
      </c>
      <c r="T18" s="110">
        <v>2.46</v>
      </c>
      <c r="U18" s="66">
        <f>(T18-S18)*30</f>
        <v>0</v>
      </c>
      <c r="W18" s="1"/>
    </row>
    <row r="19" spans="1:23" x14ac:dyDescent="0.2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8"/>
      <c r="W19" s="1"/>
    </row>
    <row r="20" spans="1:23" ht="18.75" x14ac:dyDescent="0.25">
      <c r="A20" s="148" t="s">
        <v>75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50"/>
      <c r="U20" s="50">
        <v>24413</v>
      </c>
      <c r="W20" s="1"/>
    </row>
    <row r="21" spans="1:23" x14ac:dyDescent="0.25">
      <c r="A21" s="29" t="s">
        <v>21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3" ht="8.25" customHeight="1" x14ac:dyDescent="0.25">
      <c r="A22" s="29"/>
      <c r="B22" s="29"/>
      <c r="C22" s="68"/>
      <c r="D22" s="68"/>
      <c r="E22" s="68"/>
      <c r="F22" s="29"/>
      <c r="G22" s="29"/>
      <c r="H22" s="29"/>
      <c r="I22" s="30"/>
      <c r="J22" s="30"/>
      <c r="K22" s="30"/>
      <c r="L22" s="30"/>
      <c r="M22" s="30"/>
      <c r="N22" s="42"/>
      <c r="O22" s="30"/>
      <c r="P22" s="30"/>
      <c r="Q22" s="30"/>
      <c r="R22" s="30"/>
      <c r="S22" s="30"/>
      <c r="T22" s="30"/>
      <c r="U22" s="30"/>
    </row>
    <row r="23" spans="1:23" ht="18" customHeight="1" x14ac:dyDescent="0.25">
      <c r="A23" s="61" t="s">
        <v>26</v>
      </c>
      <c r="B23" s="62" t="s">
        <v>27</v>
      </c>
      <c r="C23" s="69">
        <f>U4+U5+U12+U13</f>
        <v>57200</v>
      </c>
      <c r="D23" s="62" t="s">
        <v>28</v>
      </c>
      <c r="E23" s="70">
        <f>(24413+20554+U16+U17)</f>
        <v>48717</v>
      </c>
      <c r="F23" s="62" t="s">
        <v>29</v>
      </c>
      <c r="G23" s="41" t="s">
        <v>61</v>
      </c>
      <c r="H23" s="62"/>
      <c r="I23" s="63"/>
      <c r="J23" s="62"/>
      <c r="K23" s="64"/>
      <c r="M23" s="40"/>
      <c r="N23" s="1"/>
      <c r="O23" s="45" t="s">
        <v>23</v>
      </c>
      <c r="P23" s="76">
        <f>(C23-E23)*3.37/11010.6</f>
        <v>2.5963807603582003</v>
      </c>
      <c r="Q23" s="46" t="s">
        <v>24</v>
      </c>
      <c r="R23" t="s">
        <v>59</v>
      </c>
      <c r="U23" s="1"/>
    </row>
    <row r="24" spans="1:23" ht="6.75" customHeight="1" x14ac:dyDescent="0.25">
      <c r="A24" s="61"/>
      <c r="B24" s="62"/>
      <c r="C24" s="84"/>
      <c r="D24" s="62"/>
      <c r="E24" s="83"/>
      <c r="F24" s="62"/>
      <c r="G24" s="41"/>
      <c r="H24" s="62"/>
      <c r="I24" s="63"/>
      <c r="J24" s="62"/>
      <c r="K24" s="64"/>
      <c r="M24" s="40"/>
      <c r="N24" s="1"/>
      <c r="O24" s="45"/>
      <c r="P24" s="76"/>
      <c r="Q24" s="46"/>
    </row>
    <row r="25" spans="1:23" ht="15" customHeight="1" x14ac:dyDescent="0.25">
      <c r="A25" s="31" t="s">
        <v>22</v>
      </c>
      <c r="B25" s="31"/>
      <c r="C25" s="31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0"/>
    </row>
    <row r="26" spans="1:23" ht="13.5" customHeight="1" x14ac:dyDescent="0.25">
      <c r="A26" s="31" t="s">
        <v>55</v>
      </c>
      <c r="B26" s="31"/>
      <c r="C26" s="31"/>
      <c r="D26" s="31"/>
      <c r="E26" s="31"/>
      <c r="F26" s="31"/>
      <c r="G26" s="31"/>
      <c r="H26" s="31"/>
      <c r="I26" s="32"/>
      <c r="J26" s="32"/>
      <c r="K26" s="32"/>
      <c r="L26" s="32"/>
      <c r="M26" s="32"/>
      <c r="N26" s="32"/>
      <c r="O26" s="32"/>
      <c r="Q26" s="32"/>
      <c r="R26" s="32"/>
      <c r="T26" s="32"/>
      <c r="U26" s="30"/>
    </row>
    <row r="27" spans="1:23" ht="15.75" customHeight="1" x14ac:dyDescent="0.25">
      <c r="A27" s="140" t="s">
        <v>57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79"/>
      <c r="R27" s="79"/>
      <c r="S27" s="79"/>
      <c r="T27" s="79"/>
      <c r="U27" s="79"/>
    </row>
    <row r="28" spans="1:23" x14ac:dyDescent="0.25">
      <c r="A28" s="59"/>
      <c r="I28" s="60"/>
      <c r="J28" s="60"/>
      <c r="K28" s="30"/>
      <c r="L28" s="30"/>
      <c r="M28" s="30"/>
      <c r="N28" s="72"/>
      <c r="O28" s="30"/>
      <c r="P28" s="36"/>
      <c r="Q28" s="36"/>
      <c r="R28" s="36"/>
      <c r="S28" s="36"/>
      <c r="T28" s="36"/>
      <c r="U28" s="36"/>
    </row>
    <row r="29" spans="1:23" ht="15" customHeight="1" x14ac:dyDescent="0.25">
      <c r="A29" s="158" t="s">
        <v>21</v>
      </c>
      <c r="B29" s="158"/>
      <c r="C29" s="158"/>
      <c r="D29" s="158"/>
      <c r="E29" s="158"/>
      <c r="F29" s="158"/>
      <c r="G29" s="158"/>
      <c r="H29" s="93"/>
      <c r="I29" s="151" t="s">
        <v>73</v>
      </c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36"/>
    </row>
    <row r="30" spans="1:23" ht="30" x14ac:dyDescent="0.25">
      <c r="A30" s="92" t="s">
        <v>64</v>
      </c>
      <c r="B30" s="37"/>
      <c r="C30" s="159" t="s">
        <v>70</v>
      </c>
      <c r="D30" s="160"/>
      <c r="E30" s="161"/>
      <c r="F30" s="37"/>
      <c r="G30" s="37"/>
      <c r="H30" s="37"/>
      <c r="I30" s="155" t="s">
        <v>71</v>
      </c>
      <c r="J30" s="155"/>
      <c r="K30" s="155"/>
      <c r="L30" s="155"/>
      <c r="M30" s="30"/>
      <c r="N30" s="73"/>
      <c r="O30" s="73"/>
      <c r="P30" s="73"/>
      <c r="Q30" s="30"/>
      <c r="R30" s="30"/>
      <c r="S30" s="36"/>
      <c r="T30" s="36"/>
      <c r="U30" s="36"/>
    </row>
    <row r="31" spans="1:23" ht="30" x14ac:dyDescent="0.25">
      <c r="A31" s="88" t="s">
        <v>63</v>
      </c>
      <c r="B31" s="38"/>
      <c r="C31" s="162">
        <v>2.99</v>
      </c>
      <c r="D31" s="162"/>
      <c r="E31" s="162"/>
      <c r="F31" s="38"/>
      <c r="G31" s="38"/>
      <c r="H31" s="38"/>
      <c r="I31" s="94">
        <f>5.6</f>
        <v>5.6</v>
      </c>
      <c r="J31" s="29"/>
      <c r="K31" s="29"/>
      <c r="L31" s="29"/>
      <c r="M31" s="29"/>
      <c r="N31" s="73"/>
      <c r="O31" s="73"/>
      <c r="P31" s="73"/>
      <c r="Q31" s="38"/>
      <c r="R31" s="38"/>
      <c r="S31" s="38"/>
      <c r="T31" s="38"/>
      <c r="U31" s="39"/>
    </row>
    <row r="32" spans="1:23" x14ac:dyDescent="0.25">
      <c r="A32" s="89" t="s">
        <v>65</v>
      </c>
      <c r="C32" s="162">
        <v>1.58</v>
      </c>
      <c r="D32" s="162"/>
      <c r="E32" s="162"/>
      <c r="I32" s="33"/>
      <c r="J32" s="33"/>
      <c r="K32" s="33"/>
      <c r="L32" s="33"/>
      <c r="M32" s="33"/>
      <c r="N32" s="73"/>
      <c r="O32" s="73"/>
      <c r="P32" s="73"/>
    </row>
    <row r="33" spans="1:21" ht="20.25" x14ac:dyDescent="0.3">
      <c r="A33" s="89" t="s">
        <v>66</v>
      </c>
      <c r="C33" s="152">
        <v>0.56999999999999995</v>
      </c>
      <c r="D33" s="153"/>
      <c r="E33" s="154"/>
      <c r="I33" s="156" t="s">
        <v>72</v>
      </c>
      <c r="J33" s="156"/>
      <c r="K33" s="156"/>
      <c r="L33" s="156"/>
      <c r="M33" s="156"/>
      <c r="N33" s="156"/>
      <c r="O33" s="156"/>
      <c r="P33" s="73"/>
      <c r="S33" s="34"/>
    </row>
    <row r="34" spans="1:21" x14ac:dyDescent="0.25">
      <c r="A34" s="89" t="s">
        <v>67</v>
      </c>
      <c r="C34" s="152">
        <v>0.18</v>
      </c>
      <c r="D34" s="153"/>
      <c r="E34" s="154"/>
      <c r="I34" s="157">
        <v>4835.2</v>
      </c>
    </row>
    <row r="35" spans="1:21" x14ac:dyDescent="0.25">
      <c r="A35" s="89" t="s">
        <v>68</v>
      </c>
      <c r="C35" s="152">
        <v>0.1</v>
      </c>
      <c r="D35" s="153"/>
      <c r="E35" s="154"/>
      <c r="I35" s="157"/>
    </row>
    <row r="36" spans="1:21" ht="30" x14ac:dyDescent="0.25">
      <c r="A36" s="44" t="s">
        <v>69</v>
      </c>
      <c r="C36" s="152">
        <v>0.28000000000000003</v>
      </c>
      <c r="D36" s="153"/>
      <c r="E36" s="154"/>
    </row>
    <row r="37" spans="1:21" ht="15.75" thickBot="1" x14ac:dyDescent="0.3"/>
    <row r="38" spans="1:21" ht="15.75" thickBot="1" x14ac:dyDescent="0.3">
      <c r="P38" s="95">
        <f>(I31*I34)*3.37/11010.6</f>
        <v>8.2874588487457537</v>
      </c>
      <c r="Q38" s="90" t="s">
        <v>24</v>
      </c>
      <c r="R38" s="91" t="s">
        <v>59</v>
      </c>
      <c r="S38" s="91"/>
      <c r="T38" s="91"/>
      <c r="U38" s="91"/>
    </row>
  </sheetData>
  <mergeCells count="36">
    <mergeCell ref="I29:T29"/>
    <mergeCell ref="C34:E34"/>
    <mergeCell ref="C35:E35"/>
    <mergeCell ref="C36:E36"/>
    <mergeCell ref="I30:L30"/>
    <mergeCell ref="I33:O33"/>
    <mergeCell ref="I34:I35"/>
    <mergeCell ref="A29:G29"/>
    <mergeCell ref="C30:E30"/>
    <mergeCell ref="C31:E31"/>
    <mergeCell ref="C32:E32"/>
    <mergeCell ref="C33:E33"/>
    <mergeCell ref="A27:P27"/>
    <mergeCell ref="A1:U1"/>
    <mergeCell ref="A3:U3"/>
    <mergeCell ref="B5:I5"/>
    <mergeCell ref="B4:I4"/>
    <mergeCell ref="B13:I13"/>
    <mergeCell ref="B12:I12"/>
    <mergeCell ref="A11:U11"/>
    <mergeCell ref="B8:N8"/>
    <mergeCell ref="B6:N6"/>
    <mergeCell ref="A20:T20"/>
    <mergeCell ref="B7:N7"/>
    <mergeCell ref="B18:N18"/>
    <mergeCell ref="B16:N16"/>
    <mergeCell ref="B15:N15"/>
    <mergeCell ref="B17:N17"/>
    <mergeCell ref="J5:N5"/>
    <mergeCell ref="B2:N2"/>
    <mergeCell ref="B14:N14"/>
    <mergeCell ref="J4:N4"/>
    <mergeCell ref="J13:N13"/>
    <mergeCell ref="J12:N12"/>
    <mergeCell ref="B9:N9"/>
    <mergeCell ref="B10:N10"/>
  </mergeCells>
  <pageMargins left="0.25" right="0.25" top="0.75" bottom="0.75" header="0.3" footer="0.3"/>
  <pageSetup paperSize="9" scale="88" orientation="landscape" r:id="rId1"/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5"/>
  <sheetViews>
    <sheetView topLeftCell="A7" workbookViewId="0">
      <selection activeCell="E15" sqref="E15"/>
    </sheetView>
  </sheetViews>
  <sheetFormatPr defaultRowHeight="15" x14ac:dyDescent="0.25"/>
  <cols>
    <col min="1" max="1" width="17.140625" customWidth="1"/>
    <col min="2" max="2" width="17.85546875" customWidth="1"/>
    <col min="3" max="3" width="13.140625" customWidth="1"/>
    <col min="4" max="4" width="14.85546875" customWidth="1"/>
    <col min="5" max="5" width="15.5703125" customWidth="1"/>
    <col min="6" max="6" width="28.7109375" customWidth="1"/>
  </cols>
  <sheetData>
    <row r="1" spans="1:6" x14ac:dyDescent="0.25">
      <c r="A1" s="164" t="s">
        <v>56</v>
      </c>
      <c r="B1" s="164"/>
      <c r="C1" s="164"/>
      <c r="D1" s="81" t="s">
        <v>90</v>
      </c>
      <c r="E1" s="115">
        <v>2016</v>
      </c>
      <c r="F1" s="3"/>
    </row>
    <row r="2" spans="1:6" x14ac:dyDescent="0.25">
      <c r="A2" s="2"/>
      <c r="B2" s="3"/>
      <c r="C2" s="3"/>
      <c r="D2" s="3"/>
      <c r="E2" s="3"/>
      <c r="F2" s="3"/>
    </row>
    <row r="3" spans="1:6" ht="53.25" customHeight="1" x14ac:dyDescent="0.25">
      <c r="A3" s="4" t="s">
        <v>2</v>
      </c>
      <c r="B3" s="4" t="s">
        <v>3</v>
      </c>
      <c r="C3" s="4" t="s">
        <v>1</v>
      </c>
      <c r="D3" s="4" t="s">
        <v>4</v>
      </c>
      <c r="E3" s="4" t="s">
        <v>5</v>
      </c>
      <c r="F3" s="4" t="s">
        <v>6</v>
      </c>
    </row>
    <row r="4" spans="1:6" ht="16.5" customHeight="1" x14ac:dyDescent="0.25">
      <c r="A4" s="5"/>
      <c r="B4" s="6" t="s">
        <v>39</v>
      </c>
      <c r="C4" s="7"/>
      <c r="D4" s="97" t="s">
        <v>86</v>
      </c>
      <c r="E4" s="97" t="s">
        <v>94</v>
      </c>
      <c r="F4" s="49">
        <f>E4-D4</f>
        <v>1415</v>
      </c>
    </row>
    <row r="5" spans="1:6" x14ac:dyDescent="0.25">
      <c r="A5" s="165"/>
      <c r="B5" s="165"/>
      <c r="C5" s="165"/>
      <c r="D5" s="165"/>
      <c r="E5" s="165"/>
      <c r="F5" s="165"/>
    </row>
    <row r="6" spans="1:6" x14ac:dyDescent="0.25">
      <c r="A6" s="166"/>
      <c r="B6" s="166"/>
      <c r="C6" s="166"/>
      <c r="D6" s="166"/>
      <c r="E6" s="166"/>
      <c r="F6" s="166"/>
    </row>
    <row r="7" spans="1:6" x14ac:dyDescent="0.25">
      <c r="A7" s="12" t="s">
        <v>7</v>
      </c>
      <c r="B7" s="13"/>
      <c r="C7" s="13"/>
      <c r="D7" s="14"/>
      <c r="E7" s="14"/>
      <c r="F7" s="8">
        <v>800</v>
      </c>
    </row>
    <row r="8" spans="1:6" x14ac:dyDescent="0.25">
      <c r="A8" s="12" t="s">
        <v>48</v>
      </c>
      <c r="B8" s="13"/>
      <c r="C8" s="13"/>
      <c r="D8" s="14"/>
      <c r="E8" s="14"/>
      <c r="F8" s="8">
        <v>73</v>
      </c>
    </row>
    <row r="9" spans="1:6" ht="17.25" customHeight="1" x14ac:dyDescent="0.25">
      <c r="A9" s="12" t="s">
        <v>8</v>
      </c>
      <c r="B9" s="13"/>
      <c r="C9" s="13"/>
      <c r="D9" s="14"/>
      <c r="E9" s="14"/>
      <c r="F9" s="15">
        <f>F4-F7-F8</f>
        <v>542</v>
      </c>
    </row>
    <row r="10" spans="1:6" ht="21" x14ac:dyDescent="0.25">
      <c r="A10" s="9"/>
      <c r="B10" s="10"/>
      <c r="C10" s="10"/>
      <c r="D10" s="11"/>
      <c r="E10" s="11"/>
      <c r="F10" s="16"/>
    </row>
    <row r="11" spans="1:6" ht="81" customHeight="1" x14ac:dyDescent="0.25">
      <c r="A11" s="163" t="s">
        <v>9</v>
      </c>
      <c r="B11" s="163"/>
      <c r="C11" s="163"/>
      <c r="D11" s="163"/>
      <c r="E11" s="163"/>
      <c r="F11" s="17"/>
    </row>
    <row r="12" spans="1:6" ht="64.5" customHeight="1" x14ac:dyDescent="0.3">
      <c r="A12" s="163" t="s">
        <v>62</v>
      </c>
      <c r="B12" s="163"/>
      <c r="C12" s="163"/>
      <c r="D12" s="163"/>
      <c r="E12" s="163"/>
      <c r="F12" s="82">
        <f>88/11010.6*(22.93+27.48)</f>
        <v>0.40289175885056216</v>
      </c>
    </row>
    <row r="13" spans="1:6" ht="17.25" customHeight="1" x14ac:dyDescent="0.25"/>
    <row r="14" spans="1:6" ht="29.25" customHeight="1" x14ac:dyDescent="0.25">
      <c r="A14" s="167" t="s">
        <v>88</v>
      </c>
      <c r="B14" s="168"/>
      <c r="C14" s="101" t="s">
        <v>74</v>
      </c>
      <c r="D14" s="114" t="s">
        <v>87</v>
      </c>
      <c r="E14" s="124" t="s">
        <v>96</v>
      </c>
    </row>
    <row r="15" spans="1:6" x14ac:dyDescent="0.25">
      <c r="A15" s="87"/>
      <c r="B15" s="87"/>
      <c r="C15" s="98">
        <v>1371</v>
      </c>
      <c r="D15" s="112">
        <f>C15+F9-88</f>
        <v>1825</v>
      </c>
      <c r="E15" s="112">
        <f>D15+F9-88</f>
        <v>2279</v>
      </c>
    </row>
  </sheetData>
  <mergeCells count="5">
    <mergeCell ref="A11:E11"/>
    <mergeCell ref="A12:E12"/>
    <mergeCell ref="A1:C1"/>
    <mergeCell ref="A5:F6"/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"/>
  <sheetViews>
    <sheetView zoomScaleSheetLayoutView="100" workbookViewId="0">
      <selection activeCell="F11" sqref="F11"/>
    </sheetView>
  </sheetViews>
  <sheetFormatPr defaultRowHeight="15" x14ac:dyDescent="0.2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</cols>
  <sheetData>
    <row r="1" spans="1:6" ht="18.75" x14ac:dyDescent="0.3">
      <c r="F1" s="24"/>
    </row>
    <row r="2" spans="1:6" ht="18.75" x14ac:dyDescent="0.3">
      <c r="A2" s="169" t="s">
        <v>10</v>
      </c>
      <c r="B2" s="169"/>
      <c r="C2" s="169"/>
      <c r="D2" s="169"/>
      <c r="E2" s="169"/>
      <c r="F2" s="169"/>
    </row>
    <row r="3" spans="1:6" ht="18.75" x14ac:dyDescent="0.3">
      <c r="A3" s="169" t="s">
        <v>95</v>
      </c>
      <c r="B3" s="169"/>
      <c r="C3" s="169"/>
      <c r="D3" s="169"/>
      <c r="E3" s="169"/>
      <c r="F3" s="169"/>
    </row>
    <row r="4" spans="1:6" ht="15.75" x14ac:dyDescent="0.25">
      <c r="A4" s="18"/>
      <c r="B4" s="19"/>
      <c r="C4" s="18"/>
      <c r="D4" s="18"/>
      <c r="E4" s="18"/>
    </row>
    <row r="5" spans="1:6" ht="47.25" x14ac:dyDescent="0.25">
      <c r="A5" s="20" t="s">
        <v>0</v>
      </c>
      <c r="B5" s="47" t="s">
        <v>11</v>
      </c>
      <c r="C5" s="21" t="s">
        <v>12</v>
      </c>
      <c r="D5" s="21" t="s">
        <v>31</v>
      </c>
      <c r="E5" s="21" t="s">
        <v>32</v>
      </c>
      <c r="F5" s="21" t="s">
        <v>33</v>
      </c>
    </row>
    <row r="6" spans="1:6" ht="48" customHeight="1" x14ac:dyDescent="0.25">
      <c r="A6" s="48">
        <v>32159</v>
      </c>
      <c r="B6" s="22" t="s">
        <v>13</v>
      </c>
      <c r="C6" s="96">
        <v>1851.19</v>
      </c>
      <c r="D6" s="77">
        <v>2126.86</v>
      </c>
      <c r="E6" s="77">
        <f>D6-C6</f>
        <v>275.67000000000007</v>
      </c>
      <c r="F6" s="77">
        <v>277.08999999999997</v>
      </c>
    </row>
    <row r="7" spans="1:6" ht="15.75" x14ac:dyDescent="0.25">
      <c r="A7" s="174" t="s">
        <v>54</v>
      </c>
      <c r="B7" s="174"/>
      <c r="C7" s="174"/>
      <c r="D7" s="174"/>
      <c r="E7" s="174"/>
      <c r="F7" s="19">
        <f>9105.7+1367.3+1904.9</f>
        <v>12377.9</v>
      </c>
    </row>
    <row r="8" spans="1:6" ht="10.5" customHeight="1" x14ac:dyDescent="0.25">
      <c r="A8" s="170"/>
      <c r="B8" s="170"/>
      <c r="C8" s="170"/>
      <c r="D8" s="170"/>
      <c r="E8" s="170"/>
      <c r="F8" s="170"/>
    </row>
    <row r="9" spans="1:6" ht="38.25" customHeight="1" x14ac:dyDescent="0.4">
      <c r="A9" s="171" t="s">
        <v>58</v>
      </c>
      <c r="B9" s="171"/>
      <c r="C9" s="171"/>
      <c r="D9" s="171"/>
      <c r="E9" s="171"/>
      <c r="F9" s="23">
        <f>(F6-(300+22)*101.56/1991.37)*1991.37/F7</f>
        <v>41.936547661558095</v>
      </c>
    </row>
    <row r="10" spans="1:6" x14ac:dyDescent="0.25">
      <c r="E10" s="85" t="s">
        <v>60</v>
      </c>
      <c r="F10" s="86">
        <f>(300+22)*101.56/1991.37</f>
        <v>16.422021020704339</v>
      </c>
    </row>
    <row r="11" spans="1:6" x14ac:dyDescent="0.25">
      <c r="A11" s="172"/>
      <c r="B11" s="172"/>
      <c r="C11" s="172"/>
      <c r="D11" s="38"/>
    </row>
    <row r="12" spans="1:6" x14ac:dyDescent="0.25">
      <c r="A12" s="80"/>
      <c r="B12" s="102"/>
      <c r="C12" s="173"/>
      <c r="D12" s="173"/>
    </row>
  </sheetData>
  <mergeCells count="7">
    <mergeCell ref="A2:F2"/>
    <mergeCell ref="A8:F8"/>
    <mergeCell ref="A9:E9"/>
    <mergeCell ref="A11:C11"/>
    <mergeCell ref="C12:D12"/>
    <mergeCell ref="A3:F3"/>
    <mergeCell ref="A7:E7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9" sqref="G9"/>
    </sheetView>
  </sheetViews>
  <sheetFormatPr defaultRowHeight="15" x14ac:dyDescent="0.25"/>
  <cols>
    <col min="7" max="7" width="16.85546875" customWidth="1"/>
    <col min="8" max="8" width="15.28515625" customWidth="1"/>
  </cols>
  <sheetData>
    <row r="1" spans="1:9" ht="18.75" x14ac:dyDescent="0.3">
      <c r="A1" s="175" t="s">
        <v>91</v>
      </c>
      <c r="B1" s="176"/>
      <c r="C1" s="176"/>
      <c r="D1" s="176"/>
      <c r="E1" s="176"/>
      <c r="F1" s="176"/>
      <c r="G1" s="176"/>
      <c r="H1" s="176"/>
    </row>
    <row r="3" spans="1:9" ht="18.75" x14ac:dyDescent="0.3">
      <c r="A3" s="177" t="s">
        <v>80</v>
      </c>
      <c r="B3" s="177"/>
      <c r="C3" s="177"/>
      <c r="D3" s="177"/>
      <c r="E3" s="177"/>
      <c r="F3" s="24"/>
      <c r="G3" s="103">
        <f>'Сводный отчетЭЭ'!U16+'Сводный отчетЭЭ'!U17</f>
        <v>3750</v>
      </c>
    </row>
    <row r="4" spans="1:9" x14ac:dyDescent="0.25">
      <c r="A4" t="s">
        <v>81</v>
      </c>
      <c r="G4" s="103">
        <v>1</v>
      </c>
    </row>
    <row r="5" spans="1:9" x14ac:dyDescent="0.25">
      <c r="A5" t="s">
        <v>82</v>
      </c>
      <c r="G5" s="103">
        <v>0</v>
      </c>
    </row>
    <row r="6" spans="1:9" x14ac:dyDescent="0.25">
      <c r="A6" t="s">
        <v>84</v>
      </c>
      <c r="G6" s="104">
        <f>Отопление!F9*1904.9/86</f>
        <v>928.8945307035118</v>
      </c>
    </row>
    <row r="7" spans="1:9" x14ac:dyDescent="0.25">
      <c r="A7" t="s">
        <v>85</v>
      </c>
      <c r="G7" s="104">
        <f>(G3*3.37+G5*(22.93+27.48)+G4*525)*0.064</f>
        <v>842.4</v>
      </c>
    </row>
    <row r="9" spans="1:9" ht="21" x14ac:dyDescent="0.35">
      <c r="A9" t="s">
        <v>83</v>
      </c>
      <c r="G9" s="105">
        <f>(G3*3.37+G4*525+G5*(22.93+27.48)+G7)/86+G6+106.22*1367.3*0.064/4/86</f>
        <v>1118.7625969360699</v>
      </c>
      <c r="H9" s="106"/>
      <c r="I9" s="106"/>
    </row>
  </sheetData>
  <mergeCells count="2">
    <mergeCell ref="A1:H1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Сводный отчетЭЭ</vt:lpstr>
      <vt:lpstr>Сводный отчет вода</vt:lpstr>
      <vt:lpstr>Отопление</vt:lpstr>
      <vt:lpstr>Гараж</vt:lpstr>
      <vt:lpstr>Отопление!Область_печати</vt:lpstr>
      <vt:lpstr>'Сводный отчетЭЭ'!Область_печати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Алексей</cp:lastModifiedBy>
  <cp:lastPrinted>2016-11-30T11:20:44Z</cp:lastPrinted>
  <dcterms:created xsi:type="dcterms:W3CDTF">2015-09-15T11:53:49Z</dcterms:created>
  <dcterms:modified xsi:type="dcterms:W3CDTF">2016-12-16T10:45:02Z</dcterms:modified>
</cp:coreProperties>
</file>