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7530" tabRatio="721" activeTab="2"/>
  </bookViews>
  <sheets>
    <sheet name="Общедомовые вода" sheetId="4" r:id="rId1"/>
    <sheet name="Мусор" sheetId="10" r:id="rId2"/>
    <sheet name="ОПУ ТЭ" sheetId="13" r:id="rId3"/>
    <sheet name="ОДН ээ" sheetId="17" r:id="rId4"/>
    <sheet name="Паркинг" sheetId="18" r:id="rId5"/>
  </sheets>
  <calcPr calcId="144525"/>
  <fileRecoveryPr autoRecover="0"/>
</workbook>
</file>

<file path=xl/calcChain.xml><?xml version="1.0" encoding="utf-8"?>
<calcChain xmlns="http://schemas.openxmlformats.org/spreadsheetml/2006/main">
  <c r="L25" i="10" l="1"/>
  <c r="C11" i="13" l="1"/>
  <c r="A9" i="10" l="1"/>
  <c r="E16" i="13" l="1"/>
  <c r="M9" i="10" l="1"/>
  <c r="E4" i="17" l="1"/>
  <c r="F4" i="17" s="1"/>
  <c r="F6" i="17" s="1"/>
  <c r="D10" i="18" l="1"/>
  <c r="E10" i="18" s="1"/>
  <c r="D9" i="18" l="1"/>
  <c r="E9" i="18" s="1"/>
  <c r="D7" i="18" l="1"/>
  <c r="E7" i="18" s="1"/>
  <c r="D5" i="18" l="1"/>
  <c r="E5" i="18" s="1"/>
  <c r="L24" i="10"/>
  <c r="M10" i="10"/>
  <c r="M8" i="10"/>
  <c r="M11" i="10" l="1"/>
  <c r="D11" i="13" l="1"/>
  <c r="E10" i="13"/>
  <c r="E6" i="13"/>
  <c r="E11" i="13" l="1"/>
  <c r="E18" i="13" s="1"/>
  <c r="K14" i="4"/>
  <c r="K11" i="4"/>
  <c r="K8" i="4"/>
  <c r="K17" i="4" l="1"/>
  <c r="D6" i="18"/>
  <c r="E6" i="18" s="1"/>
  <c r="E20" i="13" l="1"/>
  <c r="E21" i="13" s="1"/>
  <c r="K23" i="4"/>
  <c r="D8" i="18" l="1"/>
  <c r="E8" i="18" s="1"/>
  <c r="D11" i="18" l="1"/>
  <c r="D13" i="18" s="1"/>
</calcChain>
</file>

<file path=xl/sharedStrings.xml><?xml version="1.0" encoding="utf-8"?>
<sst xmlns="http://schemas.openxmlformats.org/spreadsheetml/2006/main" count="72" uniqueCount="69">
  <si>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</si>
  <si>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</si>
  <si>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</si>
  <si>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</si>
  <si>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</si>
  <si>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</si>
  <si>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</si>
  <si>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t>дата проверки</t>
  </si>
  <si>
    <t>06.07.2017 г.</t>
  </si>
  <si>
    <t>ХВС общедомовой (стилобат)</t>
  </si>
  <si>
    <t>ХВС общедомовой (Б)</t>
  </si>
  <si>
    <t>ХВС общедомовой (А)</t>
  </si>
  <si>
    <t>Итого начислено на 1 квартиру:</t>
  </si>
  <si>
    <t>Итого квартир:</t>
  </si>
  <si>
    <t>Квартиры, осуществляющие вынос мусора:</t>
  </si>
  <si>
    <t>Итого:</t>
  </si>
  <si>
    <t>Общая стоимость</t>
  </si>
  <si>
    <t>Стоимость 1 шт.</t>
  </si>
  <si>
    <t>м3</t>
  </si>
  <si>
    <t>Кол-во (шт)</t>
  </si>
  <si>
    <t>ООО "Эколайн"</t>
  </si>
  <si>
    <t>Организация, осуществляющая вывоз мусора:</t>
  </si>
  <si>
    <t>Отчет по мусору</t>
  </si>
  <si>
    <t>МОП (тех.пом)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</si>
  <si>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</si>
  <si>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</si>
  <si>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</si>
  <si>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</si>
  <si>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</si>
  <si>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</si>
  <si>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</si>
  <si>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 xml:space="preserve">Введены в эксплуатацию </t>
  </si>
  <si>
    <t>стилобат и 18-ти эт.жилой дом</t>
  </si>
  <si>
    <t>с 10.08.17 г.</t>
  </si>
  <si>
    <t>25-ти эт.жилой дом</t>
  </si>
  <si>
    <t>с 01.08.17 г.</t>
  </si>
  <si>
    <t>Итого</t>
  </si>
  <si>
    <t>Расход</t>
  </si>
  <si>
    <t>ВСЕГО</t>
  </si>
  <si>
    <t>Расчет нормативного расхода электроэнергии на ОДН</t>
  </si>
  <si>
    <t>Расчетная площадь (м2)</t>
  </si>
  <si>
    <t>ОДН электроснабжения в расчете на 1 кв.м. (кВт*ч/кв.м.)</t>
  </si>
  <si>
    <t>Норматив по распоряжению №200-РВ(2,88), кВт/ч</t>
  </si>
  <si>
    <t>Площадь дома, (м2)</t>
  </si>
  <si>
    <t>Полощадь жилых помещений без балконов, (м2)</t>
  </si>
  <si>
    <t>Площадь балконов, (м2)</t>
  </si>
  <si>
    <t>Площадь нежилых помещений, в т.ч. Паркинга, (м2)</t>
  </si>
  <si>
    <t>Электроснабжение</t>
  </si>
  <si>
    <t>Наименование</t>
  </si>
  <si>
    <t>Тариф</t>
  </si>
  <si>
    <t>Сумма, рубли</t>
  </si>
  <si>
    <t>Задолженность за август 2017 г.</t>
  </si>
  <si>
    <t>Задолженность за сентябрь 2017 г.</t>
  </si>
  <si>
    <t>На одн теплоснабжение, Гкал</t>
  </si>
  <si>
    <t>или в расчете на кв.м. всех помещений (Гкал)</t>
  </si>
  <si>
    <t>Расчетная величина для платы ОТОПЛЕНИЕ</t>
  </si>
  <si>
    <t>Теплоснабжение</t>
  </si>
  <si>
    <t>ОДН электроснабжение</t>
  </si>
  <si>
    <t>ОДН теплоснабжение</t>
  </si>
  <si>
    <t>Вывоз ТКО</t>
  </si>
  <si>
    <t>В расчете на 1 машиноместо</t>
  </si>
  <si>
    <t>ОДН водоснабжение</t>
  </si>
  <si>
    <t>Итого S мм</t>
  </si>
  <si>
    <t>Жилой комплекс Родионово ул.9 Мая, д.8А с 01.11.17               по 30.11.17</t>
  </si>
  <si>
    <t xml:space="preserve"> за ноябрь 2017 года </t>
  </si>
  <si>
    <t>Расход по ИПУ и ГВС (18 и 25 эт.дома, стилобат)</t>
  </si>
  <si>
    <t>на 1 м/м</t>
  </si>
  <si>
    <t>Коммунальные услуги по паркингу ноябрь 2017 года</t>
  </si>
  <si>
    <t>Разбиваем на три месяца по 31.12.2017 г., 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</si>
</sst>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\ &quot;₽&quot;"/>
    <numFmt numFmtId="166" formatCode="[$-419]mmmm\ yyyy;@"/>
    <numFmt numFmtId="167" formatCode="#,##0.000"/>
    <numFmt numFmtId="168" formatCode="_-* #,##0_р_._-;\-* #,##0_р_._-;_-* &quot;-&quot;??_р_._-;_-@_-"/>
    <numFmt numFmtId="169" formatCode="_-* #,##0.000_р_._-;\-* #,##0.000_р_._-;_-* \-??_р_._-;_-@_-"/>
    <numFmt numFmtId="170" formatCode="_(* #,##0.00_);_(* \(#,##0.00\);_(* &quot;-&quot;??_);_(@_)"/>
    <numFmt numFmtId="171" formatCode="_-* #,##0.00\ _р_._-;\-* #,##0.00\ _р_._-;_-* &quot;-&quot;??\ _р_._-;_-@_-"/>
    <numFmt numFmtId="173" formatCode="_-* #,##0.000_р_._-;\-* #,##0.000_р_._-;_-* &quot;-&quot;??_р_._-;_-@_-"/>
    <numFmt numFmtId="175" formatCode="0.0000"/>
    <numFmt numFmtId="176" formatCode="_-* #,##0.0000_р_._-;\-* #,##0.0000_р_._-;_-* &quot;-&quot;??_р_._-;_-@_-"/>
  </numFmts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name val="Tms Rmn Cyr"/>
    </font>
    <font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2" fillId="0" borderId="0"/>
    <xf numFmtId="0" fontId="4" fillId="0" borderId="0">
      <alignment horizontal="left"/>
    </xf>
    <xf numFmtId="0" fontId="12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17" fillId="0" borderId="0"/>
    <xf numFmtId="0" fontId="12" fillId="0" borderId="0"/>
    <xf numFmtId="171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6" fillId="0" borderId="0"/>
    <xf numFmtId="0" fontId="13" fillId="0" borderId="0"/>
    <xf numFmtId="43" fontId="13" fillId="0" borderId="0" applyFont="0" applyFill="0" applyBorder="0" applyAlignment="0" applyProtection="0"/>
  </cellStyleXfs>
  <cellXfs count="106">
    <xf numFmtId="0" fontId="0" fillId="0" borderId="0" xfId="0"/>
    <xf numFmtId="0" fontId="0" fillId="0" borderId="6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2" applyFont="1" applyAlignment="1"/>
    <xf numFmtId="0" fontId="7" fillId="0" borderId="6" xfId="2" applyFont="1" applyBorder="1" applyAlignment="1">
      <alignment horizontal="center" vertical="center"/>
    </xf>
    <xf numFmtId="0" fontId="6" fillId="0" borderId="0" xfId="2" applyFont="1" applyAlignment="1"/>
    <xf numFmtId="0" fontId="7" fillId="0" borderId="0" xfId="2" applyFont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/>
    <xf numFmtId="0" fontId="0" fillId="0" borderId="6" xfId="0" applyBorder="1" applyAlignment="1">
      <alignment wrapText="1"/>
    </xf>
    <xf numFmtId="167" fontId="0" fillId="0" borderId="6" xfId="0" applyNumberFormat="1" applyBorder="1" applyAlignment="1"/>
    <xf numFmtId="4" fontId="0" fillId="0" borderId="6" xfId="0" applyNumberFormat="1" applyBorder="1" applyAlignment="1"/>
    <xf numFmtId="0" fontId="0" fillId="0" borderId="6" xfId="0" applyNumberFormat="1" applyBorder="1"/>
    <xf numFmtId="0" fontId="0" fillId="0" borderId="6" xfId="0" applyBorder="1"/>
    <xf numFmtId="167" fontId="0" fillId="0" borderId="6" xfId="0" applyNumberFormat="1" applyBorder="1"/>
    <xf numFmtId="4" fontId="0" fillId="0" borderId="6" xfId="0" applyNumberFormat="1" applyBorder="1"/>
    <xf numFmtId="0" fontId="0" fillId="0" borderId="0" xfId="0" applyBorder="1"/>
    <xf numFmtId="0" fontId="8" fillId="0" borderId="0" xfId="2" applyFont="1" applyBorder="1" applyAlignment="1">
      <alignment horizontal="left"/>
    </xf>
    <xf numFmtId="0" fontId="14" fillId="0" borderId="0" xfId="2" applyFont="1" applyAlignment="1"/>
    <xf numFmtId="0" fontId="15" fillId="0" borderId="6" xfId="2" applyFont="1" applyBorder="1" applyAlignment="1">
      <alignment horizontal="center" vertical="center"/>
    </xf>
    <xf numFmtId="0" fontId="0" fillId="0" borderId="0" xfId="0"/>
    <xf numFmtId="0" fontId="0" fillId="0" borderId="6" xfId="0" applyBorder="1"/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2" fillId="0" borderId="6" xfId="18" applyBorder="1" applyAlignment="1">
      <alignment vertical="top" wrapText="1"/>
    </xf>
    <xf numFmtId="168" fontId="0" fillId="2" borderId="6" xfId="4" applyNumberFormat="1" applyFont="1" applyFill="1" applyBorder="1"/>
    <xf numFmtId="0" fontId="0" fillId="0" borderId="7" xfId="0" applyBorder="1" applyAlignment="1">
      <alignment horizontal="left"/>
    </xf>
    <xf numFmtId="0" fontId="0" fillId="0" borderId="23" xfId="0" applyBorder="1" applyAlignment="1">
      <alignment wrapText="1"/>
    </xf>
    <xf numFmtId="167" fontId="0" fillId="0" borderId="23" xfId="0" applyNumberFormat="1" applyBorder="1" applyAlignment="1"/>
    <xf numFmtId="4" fontId="0" fillId="0" borderId="23" xfId="0" applyNumberFormat="1" applyBorder="1" applyAlignment="1"/>
    <xf numFmtId="0" fontId="0" fillId="0" borderId="23" xfId="0" applyNumberFormat="1" applyBorder="1"/>
    <xf numFmtId="0" fontId="0" fillId="0" borderId="8" xfId="0" applyBorder="1"/>
    <xf numFmtId="164" fontId="0" fillId="0" borderId="0" xfId="4" applyFont="1"/>
    <xf numFmtId="164" fontId="19" fillId="0" borderId="0" xfId="4" applyFont="1"/>
    <xf numFmtId="164" fontId="3" fillId="0" borderId="0" xfId="4" applyFont="1"/>
    <xf numFmtId="0" fontId="0" fillId="0" borderId="0" xfId="0" applyBorder="1" applyAlignment="1">
      <alignment horizontal="center"/>
    </xf>
    <xf numFmtId="167" fontId="0" fillId="0" borderId="0" xfId="0" applyNumberFormat="1" applyBorder="1"/>
    <xf numFmtId="4" fontId="0" fillId="0" borderId="0" xfId="0" applyNumberFormat="1" applyBorder="1"/>
    <xf numFmtId="173" fontId="0" fillId="0" borderId="0" xfId="4" applyNumberFormat="1" applyFont="1"/>
    <xf numFmtId="0" fontId="1" fillId="0" borderId="6" xfId="0" applyFont="1" applyBorder="1"/>
    <xf numFmtId="173" fontId="1" fillId="0" borderId="0" xfId="4" applyNumberFormat="1" applyFont="1"/>
    <xf numFmtId="0" fontId="21" fillId="0" borderId="0" xfId="0" applyFont="1"/>
    <xf numFmtId="164" fontId="0" fillId="0" borderId="0" xfId="0" applyNumberFormat="1"/>
    <xf numFmtId="0" fontId="22" fillId="0" borderId="0" xfId="0" applyFont="1"/>
    <xf numFmtId="164" fontId="19" fillId="0" borderId="0" xfId="0" applyNumberFormat="1" applyFont="1"/>
    <xf numFmtId="175" fontId="0" fillId="0" borderId="0" xfId="0" applyNumberFormat="1"/>
    <xf numFmtId="176" fontId="20" fillId="0" borderId="0" xfId="4" applyNumberFormat="1" applyFont="1"/>
    <xf numFmtId="43" fontId="0" fillId="0" borderId="0" xfId="0" applyNumberFormat="1"/>
    <xf numFmtId="0" fontId="0" fillId="2" borderId="0" xfId="0" applyFill="1"/>
    <xf numFmtId="0" fontId="0" fillId="3" borderId="0" xfId="0" applyFill="1"/>
    <xf numFmtId="176" fontId="23" fillId="0" borderId="0" xfId="0" applyNumberFormat="1" applyFont="1"/>
    <xf numFmtId="2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quotePrefix="1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2" applyFont="1" applyBorder="1" applyAlignment="1">
      <alignment horizontal="center" wrapText="1"/>
    </xf>
    <xf numFmtId="0" fontId="6" fillId="0" borderId="5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165" fontId="6" fillId="0" borderId="6" xfId="2" applyNumberFormat="1" applyFont="1" applyBorder="1" applyAlignment="1">
      <alignment horizontal="center" wrapText="1"/>
    </xf>
    <xf numFmtId="165" fontId="6" fillId="0" borderId="17" xfId="2" applyNumberFormat="1" applyFont="1" applyBorder="1" applyAlignment="1">
      <alignment horizontal="center" wrapText="1"/>
    </xf>
    <xf numFmtId="0" fontId="11" fillId="0" borderId="0" xfId="2" applyFont="1" applyAlignment="1">
      <alignment horizontal="center" wrapText="1"/>
    </xf>
    <xf numFmtId="166" fontId="11" fillId="0" borderId="0" xfId="2" applyNumberFormat="1" applyFont="1" applyAlignment="1">
      <alignment horizontal="center"/>
    </xf>
    <xf numFmtId="0" fontId="8" fillId="0" borderId="0" xfId="2" applyFont="1" applyBorder="1" applyAlignment="1">
      <alignment horizontal="left"/>
    </xf>
    <xf numFmtId="0" fontId="10" fillId="0" borderId="0" xfId="2" applyFont="1" applyAlignment="1">
      <alignment horizontal="right"/>
    </xf>
    <xf numFmtId="0" fontId="9" fillId="0" borderId="13" xfId="2" applyFont="1" applyBorder="1" applyAlignment="1">
      <alignment horizontal="center" wrapText="1"/>
    </xf>
    <xf numFmtId="0" fontId="9" fillId="0" borderId="12" xfId="2" applyFont="1" applyBorder="1" applyAlignment="1">
      <alignment horizontal="center" wrapText="1"/>
    </xf>
    <xf numFmtId="0" fontId="9" fillId="0" borderId="21" xfId="2" applyFont="1" applyBorder="1" applyAlignment="1">
      <alignment horizontal="center" wrapText="1"/>
    </xf>
    <xf numFmtId="0" fontId="9" fillId="0" borderId="22" xfId="2" applyFont="1" applyBorder="1" applyAlignment="1">
      <alignment horizontal="center" wrapText="1"/>
    </xf>
    <xf numFmtId="0" fontId="9" fillId="0" borderId="20" xfId="2" applyFont="1" applyBorder="1" applyAlignment="1">
      <alignment horizontal="center" wrapText="1"/>
    </xf>
    <xf numFmtId="0" fontId="9" fillId="0" borderId="19" xfId="2" applyFont="1" applyBorder="1" applyAlignment="1">
      <alignment horizontal="center" wrapText="1"/>
    </xf>
    <xf numFmtId="0" fontId="6" fillId="0" borderId="0" xfId="2" applyFont="1" applyAlignment="1">
      <alignment horizontal="left"/>
    </xf>
    <xf numFmtId="165" fontId="6" fillId="0" borderId="0" xfId="2" applyNumberFormat="1" applyFont="1" applyAlignment="1">
      <alignment horizontal="right"/>
    </xf>
    <xf numFmtId="0" fontId="6" fillId="0" borderId="18" xfId="2" applyFont="1" applyBorder="1" applyAlignment="1">
      <alignment horizontal="center" wrapText="1"/>
    </xf>
    <xf numFmtId="165" fontId="6" fillId="0" borderId="16" xfId="2" applyNumberFormat="1" applyFont="1" applyBorder="1" applyAlignment="1">
      <alignment horizontal="center"/>
    </xf>
    <xf numFmtId="165" fontId="6" fillId="0" borderId="15" xfId="2" applyNumberFormat="1" applyFont="1" applyBorder="1" applyAlignment="1">
      <alignment horizontal="center"/>
    </xf>
    <xf numFmtId="165" fontId="6" fillId="0" borderId="14" xfId="2" applyNumberFormat="1" applyFont="1" applyBorder="1" applyAlignment="1">
      <alignment horizontal="center"/>
    </xf>
    <xf numFmtId="0" fontId="6" fillId="0" borderId="0" xfId="2" applyFont="1" applyAlignment="1">
      <alignment horizontal="right"/>
    </xf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28">
    <cellStyle name="TableStyleLight1" xfId="1"/>
    <cellStyle name="Обычный" xfId="0" builtinId="0"/>
    <cellStyle name="Обычный 2" xfId="2"/>
    <cellStyle name="Обычный 2 19" xfId="11"/>
    <cellStyle name="Обычный 2 2" xfId="23"/>
    <cellStyle name="Обычный 2 20" xfId="12"/>
    <cellStyle name="Обычный 2 22" xfId="13"/>
    <cellStyle name="Обычный 2 24" xfId="14"/>
    <cellStyle name="Обычный 2 3" xfId="19"/>
    <cellStyle name="Обычный 2 4" xfId="10"/>
    <cellStyle name="Обычный 3" xfId="3"/>
    <cellStyle name="Обычный 3 2" xfId="22"/>
    <cellStyle name="Обычный 3 3" xfId="7"/>
    <cellStyle name="Обычный 4" xfId="6"/>
    <cellStyle name="Обычный 5" xfId="9"/>
    <cellStyle name="Обычный 5 2" xfId="20"/>
    <cellStyle name="Обычный 6" xfId="18"/>
    <cellStyle name="Обычный 7" xfId="26"/>
    <cellStyle name="Обычный 8" xfId="25"/>
    <cellStyle name="Процентный 2" xfId="15"/>
    <cellStyle name="Процентный 2 2" xfId="24"/>
    <cellStyle name="Финансовый" xfId="4" builtinId="3"/>
    <cellStyle name="Финансовый 2" xfId="8"/>
    <cellStyle name="Финансовый 2 2" xfId="17"/>
    <cellStyle name="Финансовый 3" xfId="16"/>
    <cellStyle name="Финансовый 3 2" xfId="21"/>
    <cellStyle name="Финансовый 4" xfId="27"/>
    <cellStyle name="Финансов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"/>
  <sheetViews>
    <sheetView view="pageBreakPreview" zoomScale="82" zoomScaleNormal="100" zoomScaleSheetLayoutView="82" workbookViewId="0">
      <selection activeCell="K23" sqref="K23:L23"/>
    </sheetView>
  </sheetViews>
  <sheetFormatPr defaultColWidth="9.140625" defaultRowHeight="15"/>
  <cols>
    <col min="1" max="16384" width="9.140625" style="2"/>
  </cols>
  <sheetData>
    <row r="1" spans="1:12" ht="1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spans="1:12">
      <c r="A3" s="64" t="s">
        <v>0</v>
      </c>
      <c r="B3" s="65"/>
      <c r="C3" s="64" t="s">
        <v>1</v>
      </c>
      <c r="D3" s="65"/>
      <c r="E3" s="64" t="s">
        <v>7</v>
      </c>
      <c r="F3" s="65"/>
      <c r="G3" s="64" t="s">
        <v>2</v>
      </c>
      <c r="H3" s="65"/>
      <c r="I3" s="64" t="s">
        <v>3</v>
      </c>
      <c r="J3" s="65"/>
      <c r="K3" s="64" t="s">
        <v>4</v>
      </c>
      <c r="L3" s="65"/>
    </row>
    <row r="4" spans="1:12">
      <c r="A4" s="66"/>
      <c r="B4" s="67"/>
      <c r="C4" s="66"/>
      <c r="D4" s="67"/>
      <c r="E4" s="66"/>
      <c r="F4" s="67"/>
      <c r="G4" s="66"/>
      <c r="H4" s="67"/>
      <c r="I4" s="66"/>
      <c r="J4" s="67"/>
      <c r="K4" s="66"/>
      <c r="L4" s="67"/>
    </row>
    <row r="5" spans="1:12">
      <c r="A5" s="66"/>
      <c r="B5" s="67"/>
      <c r="C5" s="66"/>
      <c r="D5" s="67"/>
      <c r="E5" s="66"/>
      <c r="F5" s="67"/>
      <c r="G5" s="66"/>
      <c r="H5" s="67"/>
      <c r="I5" s="66"/>
      <c r="J5" s="67"/>
      <c r="K5" s="66"/>
      <c r="L5" s="67"/>
    </row>
    <row r="6" spans="1:12">
      <c r="A6" s="66"/>
      <c r="B6" s="67"/>
      <c r="C6" s="66"/>
      <c r="D6" s="67"/>
      <c r="E6" s="66"/>
      <c r="F6" s="67"/>
      <c r="G6" s="66"/>
      <c r="H6" s="67"/>
      <c r="I6" s="66"/>
      <c r="J6" s="67"/>
      <c r="K6" s="66"/>
      <c r="L6" s="67"/>
    </row>
    <row r="7" spans="1:12">
      <c r="A7" s="68"/>
      <c r="B7" s="69"/>
      <c r="C7" s="68"/>
      <c r="D7" s="69"/>
      <c r="E7" s="68"/>
      <c r="F7" s="69"/>
      <c r="G7" s="68"/>
      <c r="H7" s="69"/>
      <c r="I7" s="68"/>
      <c r="J7" s="69"/>
      <c r="K7" s="68"/>
      <c r="L7" s="69"/>
    </row>
    <row r="8" spans="1:12">
      <c r="A8" s="70" t="s">
        <v>9</v>
      </c>
      <c r="B8" s="65"/>
      <c r="C8" s="57">
        <v>16370158</v>
      </c>
      <c r="D8" s="58"/>
      <c r="E8" s="57" t="s">
        <v>8</v>
      </c>
      <c r="F8" s="58"/>
      <c r="G8" s="63">
        <v>702</v>
      </c>
      <c r="H8" s="58"/>
      <c r="I8" s="63">
        <v>945</v>
      </c>
      <c r="J8" s="58"/>
      <c r="K8" s="57">
        <f>I8-G8</f>
        <v>243</v>
      </c>
      <c r="L8" s="58"/>
    </row>
    <row r="9" spans="1:12">
      <c r="A9" s="66"/>
      <c r="B9" s="67"/>
      <c r="C9" s="59"/>
      <c r="D9" s="60"/>
      <c r="E9" s="59"/>
      <c r="F9" s="60"/>
      <c r="G9" s="59"/>
      <c r="H9" s="60"/>
      <c r="I9" s="59"/>
      <c r="J9" s="60"/>
      <c r="K9" s="59"/>
      <c r="L9" s="60"/>
    </row>
    <row r="10" spans="1:12">
      <c r="A10" s="68"/>
      <c r="B10" s="69"/>
      <c r="C10" s="61"/>
      <c r="D10" s="62"/>
      <c r="E10" s="61"/>
      <c r="F10" s="62"/>
      <c r="G10" s="61"/>
      <c r="H10" s="62"/>
      <c r="I10" s="61"/>
      <c r="J10" s="62"/>
      <c r="K10" s="61"/>
      <c r="L10" s="62"/>
    </row>
    <row r="11" spans="1:12">
      <c r="A11" s="70" t="s">
        <v>11</v>
      </c>
      <c r="B11" s="65"/>
      <c r="C11" s="57">
        <v>16356114</v>
      </c>
      <c r="D11" s="58"/>
      <c r="E11" s="57" t="s">
        <v>8</v>
      </c>
      <c r="F11" s="58"/>
      <c r="G11" s="63">
        <v>2008</v>
      </c>
      <c r="H11" s="58"/>
      <c r="I11" s="63">
        <v>2626</v>
      </c>
      <c r="J11" s="58"/>
      <c r="K11" s="57">
        <f>I11-G11</f>
        <v>618</v>
      </c>
      <c r="L11" s="58"/>
    </row>
    <row r="12" spans="1:12">
      <c r="A12" s="66"/>
      <c r="B12" s="67"/>
      <c r="C12" s="59"/>
      <c r="D12" s="60"/>
      <c r="E12" s="59"/>
      <c r="F12" s="60"/>
      <c r="G12" s="59"/>
      <c r="H12" s="60"/>
      <c r="I12" s="59"/>
      <c r="J12" s="60"/>
      <c r="K12" s="59"/>
      <c r="L12" s="60"/>
    </row>
    <row r="13" spans="1:12">
      <c r="A13" s="68"/>
      <c r="B13" s="69"/>
      <c r="C13" s="61"/>
      <c r="D13" s="62"/>
      <c r="E13" s="61"/>
      <c r="F13" s="62"/>
      <c r="G13" s="61"/>
      <c r="H13" s="62"/>
      <c r="I13" s="61"/>
      <c r="J13" s="62"/>
      <c r="K13" s="61"/>
      <c r="L13" s="62"/>
    </row>
    <row r="14" spans="1:12">
      <c r="A14" s="70" t="s">
        <v>10</v>
      </c>
      <c r="B14" s="65"/>
      <c r="C14" s="57">
        <v>16364704</v>
      </c>
      <c r="D14" s="58"/>
      <c r="E14" s="57" t="s">
        <v>8</v>
      </c>
      <c r="F14" s="58"/>
      <c r="G14" s="63">
        <v>400</v>
      </c>
      <c r="H14" s="58"/>
      <c r="I14" s="63">
        <v>806</v>
      </c>
      <c r="J14" s="58"/>
      <c r="K14" s="57">
        <f>I14-G14</f>
        <v>406</v>
      </c>
      <c r="L14" s="58"/>
    </row>
    <row r="15" spans="1:12">
      <c r="A15" s="66"/>
      <c r="B15" s="67"/>
      <c r="C15" s="59"/>
      <c r="D15" s="60"/>
      <c r="E15" s="59"/>
      <c r="F15" s="60"/>
      <c r="G15" s="59"/>
      <c r="H15" s="60"/>
      <c r="I15" s="59"/>
      <c r="J15" s="60"/>
      <c r="K15" s="59"/>
      <c r="L15" s="60"/>
    </row>
    <row r="16" spans="1:12">
      <c r="A16" s="68"/>
      <c r="B16" s="69"/>
      <c r="C16" s="61"/>
      <c r="D16" s="62"/>
      <c r="E16" s="61"/>
      <c r="F16" s="62"/>
      <c r="G16" s="61"/>
      <c r="H16" s="62"/>
      <c r="I16" s="61"/>
      <c r="J16" s="62"/>
      <c r="K16" s="61"/>
      <c r="L16" s="62"/>
    </row>
    <row r="17" spans="1:12">
      <c r="K17" s="73">
        <f>SUM(K8:L16)</f>
        <v>1267</v>
      </c>
      <c r="L17" s="73"/>
    </row>
    <row r="18" spans="1:12">
      <c r="K18" s="73"/>
      <c r="L18" s="73"/>
    </row>
    <row r="21" spans="1:12">
      <c r="A21" s="71" t="s">
        <v>5</v>
      </c>
      <c r="B21" s="72"/>
      <c r="C21" s="71"/>
      <c r="D21" s="72"/>
      <c r="E21" s="71"/>
      <c r="F21" s="72"/>
      <c r="G21" s="71"/>
      <c r="H21" s="72"/>
      <c r="I21" s="71"/>
      <c r="J21" s="72"/>
      <c r="K21" s="71">
        <v>1138</v>
      </c>
      <c r="L21" s="72"/>
    </row>
    <row r="22" spans="1:12">
      <c r="A22" s="71" t="s">
        <v>23</v>
      </c>
      <c r="B22" s="72"/>
      <c r="C22" s="3"/>
      <c r="D22" s="4"/>
      <c r="E22" s="3"/>
      <c r="F22" s="4"/>
      <c r="G22" s="3"/>
      <c r="H22" s="4"/>
      <c r="I22" s="3"/>
      <c r="J22" s="4"/>
      <c r="K22" s="71">
        <v>53</v>
      </c>
      <c r="L22" s="72"/>
    </row>
    <row r="23" spans="1:12">
      <c r="A23" s="71" t="s">
        <v>6</v>
      </c>
      <c r="B23" s="72"/>
      <c r="C23" s="71"/>
      <c r="D23" s="72"/>
      <c r="E23" s="71"/>
      <c r="F23" s="72"/>
      <c r="G23" s="71"/>
      <c r="H23" s="72"/>
      <c r="I23" s="71"/>
      <c r="J23" s="72"/>
      <c r="K23" s="74">
        <f>K21-K17</f>
        <v>-129</v>
      </c>
      <c r="L23" s="75"/>
    </row>
  </sheetData>
  <mergeCells count="40">
    <mergeCell ref="K22:L22"/>
    <mergeCell ref="A22:B22"/>
    <mergeCell ref="K23:L23"/>
    <mergeCell ref="A1:L1"/>
    <mergeCell ref="A23:B23"/>
    <mergeCell ref="C23:D23"/>
    <mergeCell ref="E23:F23"/>
    <mergeCell ref="G23:H23"/>
    <mergeCell ref="I23:J23"/>
    <mergeCell ref="G21:H21"/>
    <mergeCell ref="I21:J21"/>
    <mergeCell ref="G11:H13"/>
    <mergeCell ref="I11:J13"/>
    <mergeCell ref="K11:L13"/>
    <mergeCell ref="A14:B16"/>
    <mergeCell ref="C14:D16"/>
    <mergeCell ref="E14:F16"/>
    <mergeCell ref="G14:H16"/>
    <mergeCell ref="I14:J16"/>
    <mergeCell ref="K14:L16"/>
    <mergeCell ref="A21:B21"/>
    <mergeCell ref="C21:D21"/>
    <mergeCell ref="E21:F21"/>
    <mergeCell ref="K21:L21"/>
    <mergeCell ref="K17:L18"/>
    <mergeCell ref="A11:B13"/>
    <mergeCell ref="C11:D13"/>
    <mergeCell ref="E11:F13"/>
    <mergeCell ref="A8:B10"/>
    <mergeCell ref="C8:D10"/>
    <mergeCell ref="K8:L10"/>
    <mergeCell ref="I8:J10"/>
    <mergeCell ref="G8:H10"/>
    <mergeCell ref="E8:F10"/>
    <mergeCell ref="A3:B7"/>
    <mergeCell ref="C3:D7"/>
    <mergeCell ref="E3:F7"/>
    <mergeCell ref="G3:H7"/>
    <mergeCell ref="I3:J7"/>
    <mergeCell ref="K3:L7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0"/>
  <sheetViews>
    <sheetView zoomScaleNormal="100" zoomScaleSheetLayoutView="90" workbookViewId="0">
      <selection activeCell="L26" sqref="L26"/>
    </sheetView>
  </sheetViews>
  <sheetFormatPr defaultRowHeight="11.25"/>
  <cols>
    <col min="1" max="16" width="5" style="5" customWidth="1"/>
    <col min="17" max="16384" width="9.140625" style="5"/>
  </cols>
  <sheetData>
    <row r="1" spans="1:17" ht="18.75" customHeight="1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7" ht="18.75">
      <c r="A2" s="83">
        <v>43040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7" ht="15.75">
      <c r="A3" s="7"/>
      <c r="B3" s="7"/>
      <c r="C3" s="7"/>
      <c r="D3" s="7"/>
    </row>
    <row r="4" spans="1:17" ht="15.75">
      <c r="A4" s="84" t="s">
        <v>21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7" ht="15.75">
      <c r="A5" s="85" t="s">
        <v>20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7" ht="16.5" thickBot="1">
      <c r="A6" s="7"/>
      <c r="B6" s="7"/>
      <c r="C6" s="7"/>
      <c r="D6" s="7"/>
    </row>
    <row r="7" spans="1:17" ht="12.75">
      <c r="A7" s="86" t="s">
        <v>19</v>
      </c>
      <c r="B7" s="87"/>
      <c r="C7" s="87"/>
      <c r="D7" s="88"/>
      <c r="E7" s="89" t="s">
        <v>18</v>
      </c>
      <c r="F7" s="87"/>
      <c r="G7" s="87"/>
      <c r="H7" s="88"/>
      <c r="I7" s="90" t="s">
        <v>17</v>
      </c>
      <c r="J7" s="90"/>
      <c r="K7" s="90"/>
      <c r="L7" s="90"/>
      <c r="M7" s="90" t="s">
        <v>16</v>
      </c>
      <c r="N7" s="90"/>
      <c r="O7" s="90"/>
      <c r="P7" s="91"/>
    </row>
    <row r="8" spans="1:17" ht="15.75">
      <c r="A8" s="94">
        <v>0</v>
      </c>
      <c r="B8" s="78"/>
      <c r="C8" s="78"/>
      <c r="D8" s="79"/>
      <c r="E8" s="77">
        <v>8</v>
      </c>
      <c r="F8" s="78"/>
      <c r="G8" s="78"/>
      <c r="H8" s="79"/>
      <c r="I8" s="80">
        <v>3800</v>
      </c>
      <c r="J8" s="80"/>
      <c r="K8" s="80"/>
      <c r="L8" s="80"/>
      <c r="M8" s="80">
        <f>A8*I8</f>
        <v>0</v>
      </c>
      <c r="N8" s="80"/>
      <c r="O8" s="80"/>
      <c r="P8" s="81"/>
    </row>
    <row r="9" spans="1:17" ht="15.75">
      <c r="A9" s="94">
        <f>6+1</f>
        <v>7</v>
      </c>
      <c r="B9" s="78"/>
      <c r="C9" s="78"/>
      <c r="D9" s="79"/>
      <c r="E9" s="77">
        <v>20</v>
      </c>
      <c r="F9" s="78"/>
      <c r="G9" s="78"/>
      <c r="H9" s="79"/>
      <c r="I9" s="80">
        <v>12700</v>
      </c>
      <c r="J9" s="80"/>
      <c r="K9" s="80"/>
      <c r="L9" s="80"/>
      <c r="M9" s="80">
        <f>A9*I9</f>
        <v>88900</v>
      </c>
      <c r="N9" s="80"/>
      <c r="O9" s="80"/>
      <c r="P9" s="81"/>
    </row>
    <row r="10" spans="1:17" ht="15.75">
      <c r="A10" s="94">
        <v>1</v>
      </c>
      <c r="B10" s="78"/>
      <c r="C10" s="78"/>
      <c r="D10" s="79"/>
      <c r="E10" s="77">
        <v>27</v>
      </c>
      <c r="F10" s="78"/>
      <c r="G10" s="78"/>
      <c r="H10" s="79"/>
      <c r="I10" s="80">
        <v>16500</v>
      </c>
      <c r="J10" s="80"/>
      <c r="K10" s="80"/>
      <c r="L10" s="80"/>
      <c r="M10" s="80">
        <f>A10*I10</f>
        <v>16500</v>
      </c>
      <c r="N10" s="80"/>
      <c r="O10" s="80"/>
      <c r="P10" s="81"/>
    </row>
    <row r="11" spans="1:17" ht="16.5" thickBot="1">
      <c r="A11" s="7"/>
      <c r="B11" s="7"/>
      <c r="C11" s="7"/>
      <c r="I11" s="95" t="s">
        <v>15</v>
      </c>
      <c r="J11" s="96"/>
      <c r="K11" s="96"/>
      <c r="L11" s="96"/>
      <c r="M11" s="96">
        <f>SUM(M8:P10)</f>
        <v>105400</v>
      </c>
      <c r="N11" s="96"/>
      <c r="O11" s="96"/>
      <c r="P11" s="97"/>
    </row>
    <row r="13" spans="1:17" ht="16.5" customHeight="1"/>
    <row r="14" spans="1:17" ht="16.5" customHeight="1">
      <c r="A14" s="84" t="s">
        <v>14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ht="6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7" ht="16.5" customHeight="1">
      <c r="A16" s="6">
        <v>9</v>
      </c>
      <c r="B16" s="6">
        <v>29</v>
      </c>
      <c r="C16" s="6">
        <v>35</v>
      </c>
      <c r="D16" s="6">
        <v>39</v>
      </c>
      <c r="E16" s="6">
        <v>41</v>
      </c>
      <c r="F16" s="6">
        <v>45</v>
      </c>
      <c r="G16" s="6">
        <v>48</v>
      </c>
      <c r="H16" s="6">
        <v>49</v>
      </c>
      <c r="I16" s="6">
        <v>52</v>
      </c>
      <c r="J16" s="6">
        <v>59</v>
      </c>
      <c r="K16" s="6">
        <v>61</v>
      </c>
      <c r="L16" s="6">
        <v>64</v>
      </c>
      <c r="M16" s="6">
        <v>65</v>
      </c>
      <c r="N16" s="6">
        <v>66</v>
      </c>
      <c r="O16" s="6">
        <v>73</v>
      </c>
      <c r="P16" s="6">
        <v>76</v>
      </c>
      <c r="Q16" s="8"/>
    </row>
    <row r="17" spans="1:17" ht="16.5" customHeight="1">
      <c r="A17" s="6">
        <v>77</v>
      </c>
      <c r="B17" s="6">
        <v>95</v>
      </c>
      <c r="C17" s="6">
        <v>100</v>
      </c>
      <c r="D17" s="6">
        <v>107</v>
      </c>
      <c r="E17" s="6">
        <v>108</v>
      </c>
      <c r="F17" s="6">
        <v>120</v>
      </c>
      <c r="G17" s="6">
        <v>121</v>
      </c>
      <c r="H17" s="6">
        <v>126</v>
      </c>
      <c r="I17" s="6">
        <v>133</v>
      </c>
      <c r="J17" s="6">
        <v>134</v>
      </c>
      <c r="K17" s="21">
        <v>136</v>
      </c>
      <c r="L17" s="6">
        <v>137</v>
      </c>
      <c r="M17" s="6">
        <v>140</v>
      </c>
      <c r="N17" s="6">
        <v>149</v>
      </c>
      <c r="O17" s="6">
        <v>157</v>
      </c>
      <c r="P17" s="6">
        <v>158</v>
      </c>
      <c r="Q17" s="8"/>
    </row>
    <row r="18" spans="1:17" ht="16.5" customHeight="1">
      <c r="A18" s="6">
        <v>164</v>
      </c>
      <c r="B18" s="6">
        <v>173</v>
      </c>
      <c r="C18" s="6">
        <v>179</v>
      </c>
      <c r="D18" s="6">
        <v>189</v>
      </c>
      <c r="E18" s="6">
        <v>190</v>
      </c>
      <c r="F18" s="6">
        <v>199</v>
      </c>
      <c r="G18" s="6">
        <v>200</v>
      </c>
      <c r="H18" s="6">
        <v>202</v>
      </c>
      <c r="I18" s="6">
        <v>205</v>
      </c>
      <c r="J18" s="6">
        <v>207</v>
      </c>
      <c r="K18" s="6">
        <v>211</v>
      </c>
      <c r="L18" s="6">
        <v>213</v>
      </c>
      <c r="M18" s="6">
        <v>215</v>
      </c>
      <c r="N18" s="6">
        <v>220</v>
      </c>
      <c r="O18" s="6">
        <v>221</v>
      </c>
      <c r="P18" s="6">
        <v>224</v>
      </c>
      <c r="Q18" s="8"/>
    </row>
    <row r="19" spans="1:17" ht="16.5" customHeight="1">
      <c r="A19" s="6">
        <v>228</v>
      </c>
      <c r="B19" s="6">
        <v>236</v>
      </c>
      <c r="C19" s="6">
        <v>248</v>
      </c>
      <c r="D19" s="6">
        <v>250</v>
      </c>
      <c r="E19" s="6">
        <v>254</v>
      </c>
      <c r="F19" s="21">
        <v>265</v>
      </c>
      <c r="G19" s="6">
        <v>275</v>
      </c>
      <c r="H19" s="6">
        <v>276</v>
      </c>
      <c r="I19" s="6">
        <v>280</v>
      </c>
      <c r="J19" s="6">
        <v>282</v>
      </c>
      <c r="K19" s="6">
        <v>283</v>
      </c>
      <c r="L19" s="6">
        <v>284</v>
      </c>
      <c r="M19" s="6">
        <v>287</v>
      </c>
      <c r="N19" s="6">
        <v>288</v>
      </c>
      <c r="O19" s="6">
        <v>289</v>
      </c>
      <c r="P19" s="6">
        <v>291</v>
      </c>
      <c r="Q19" s="8"/>
    </row>
    <row r="20" spans="1:17" ht="16.5" customHeight="1">
      <c r="A20" s="6">
        <v>292</v>
      </c>
      <c r="B20" s="6">
        <v>294</v>
      </c>
      <c r="C20" s="6">
        <v>296</v>
      </c>
      <c r="D20" s="8">
        <v>299</v>
      </c>
      <c r="E20" s="6">
        <v>300</v>
      </c>
      <c r="F20" s="6">
        <v>301</v>
      </c>
      <c r="G20" s="6">
        <v>302</v>
      </c>
      <c r="H20" s="6">
        <v>305</v>
      </c>
      <c r="I20" s="6">
        <v>306</v>
      </c>
      <c r="J20" s="6">
        <v>310</v>
      </c>
      <c r="K20" s="6">
        <v>321</v>
      </c>
      <c r="L20" s="6">
        <v>322</v>
      </c>
      <c r="M20" s="6">
        <v>328</v>
      </c>
      <c r="N20" s="6"/>
      <c r="O20" s="6"/>
      <c r="P20" s="6"/>
    </row>
    <row r="21" spans="1:17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7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7" ht="16.5" customHeight="1"/>
    <row r="24" spans="1:17" ht="16.5" customHeight="1">
      <c r="A24" s="92" t="s">
        <v>13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8">
        <f>COUNTA(A16:P22)</f>
        <v>77</v>
      </c>
      <c r="M24" s="98"/>
      <c r="N24" s="98"/>
      <c r="O24" s="98"/>
      <c r="P24" s="98"/>
    </row>
    <row r="25" spans="1:17" ht="16.5" customHeight="1">
      <c r="A25" s="92" t="s">
        <v>12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>
        <f>M11/L24</f>
        <v>1368.8311688311687</v>
      </c>
      <c r="M25" s="93"/>
      <c r="N25" s="93"/>
      <c r="O25" s="93"/>
      <c r="P25" s="93"/>
    </row>
    <row r="26" spans="1:17" ht="16.5" customHeight="1"/>
    <row r="27" spans="1:17" ht="16.5" customHeight="1">
      <c r="K27" s="20"/>
      <c r="L27" s="20"/>
      <c r="M27" s="20"/>
      <c r="N27" s="20"/>
    </row>
    <row r="28" spans="1:17" ht="16.5" customHeight="1">
      <c r="K28" s="20"/>
      <c r="L28" s="20"/>
      <c r="M28" s="20"/>
      <c r="N28" s="20"/>
    </row>
    <row r="29" spans="1:17" ht="16.5" customHeight="1"/>
    <row r="30" spans="1:17" ht="16.5" customHeight="1"/>
    <row r="31" spans="1:17" ht="16.5" customHeight="1"/>
    <row r="32" spans="1:17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mergeCells count="27">
    <mergeCell ref="A25:K25"/>
    <mergeCell ref="L25:P25"/>
    <mergeCell ref="A8:D8"/>
    <mergeCell ref="E8:H8"/>
    <mergeCell ref="I8:L8"/>
    <mergeCell ref="M8:P8"/>
    <mergeCell ref="A9:D9"/>
    <mergeCell ref="E9:H9"/>
    <mergeCell ref="I9:L9"/>
    <mergeCell ref="M9:P9"/>
    <mergeCell ref="I11:L11"/>
    <mergeCell ref="M11:P11"/>
    <mergeCell ref="A14:P14"/>
    <mergeCell ref="A24:K24"/>
    <mergeCell ref="L24:P24"/>
    <mergeCell ref="A10:D10"/>
    <mergeCell ref="E10:H10"/>
    <mergeCell ref="I10:L10"/>
    <mergeCell ref="M10:P10"/>
    <mergeCell ref="A1:P1"/>
    <mergeCell ref="A2:P2"/>
    <mergeCell ref="A4:P4"/>
    <mergeCell ref="A5:P5"/>
    <mergeCell ref="A7:D7"/>
    <mergeCell ref="E7:H7"/>
    <mergeCell ref="I7:L7"/>
    <mergeCell ref="M7:P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4"/>
  <sheetViews>
    <sheetView tabSelected="1" workbookViewId="0">
      <selection activeCell="A14" sqref="A14"/>
    </sheetView>
  </sheetViews>
  <sheetFormatPr defaultRowHeight="15"/>
  <cols>
    <col min="1" max="1" width="11.5703125" customWidth="1"/>
    <col min="2" max="2" width="18" customWidth="1"/>
    <col min="3" max="3" width="14.28515625" customWidth="1"/>
    <col min="4" max="4" width="13.7109375" customWidth="1"/>
    <col min="5" max="5" width="16.140625" customWidth="1"/>
    <col min="6" max="6" width="15.42578125" customWidth="1"/>
  </cols>
  <sheetData>
    <row r="1" spans="1:6">
      <c r="A1" s="10" t="s">
        <v>24</v>
      </c>
    </row>
    <row r="2" spans="1:6">
      <c r="A2" s="10" t="s">
        <v>25</v>
      </c>
    </row>
    <row r="3" spans="1:6">
      <c r="A3" t="s">
        <v>64</v>
      </c>
    </row>
    <row r="5" spans="1:6" ht="45">
      <c r="A5" s="11" t="s">
        <v>26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31</v>
      </c>
    </row>
    <row r="6" spans="1:6" ht="30">
      <c r="A6" s="1">
        <v>413923</v>
      </c>
      <c r="B6" s="11" t="s">
        <v>32</v>
      </c>
      <c r="C6" s="12">
        <v>167.36</v>
      </c>
      <c r="D6" s="13">
        <v>356.245</v>
      </c>
      <c r="E6" s="14">
        <f>D6-C6</f>
        <v>188.88499999999999</v>
      </c>
      <c r="F6" s="15" t="s">
        <v>33</v>
      </c>
    </row>
    <row r="7" spans="1:6" s="22" customFormat="1">
      <c r="A7" s="28"/>
      <c r="B7" s="29"/>
      <c r="C7" s="30"/>
      <c r="D7" s="31"/>
      <c r="E7" s="32"/>
      <c r="F7" s="33"/>
    </row>
    <row r="8" spans="1:6">
      <c r="A8" s="99"/>
      <c r="B8" s="100"/>
      <c r="C8" s="100"/>
      <c r="D8" s="100"/>
      <c r="E8" s="100"/>
      <c r="F8" s="101"/>
    </row>
    <row r="9" spans="1:6">
      <c r="A9" s="102"/>
      <c r="B9" s="103"/>
      <c r="C9" s="103"/>
      <c r="D9" s="103"/>
      <c r="E9" s="103"/>
      <c r="F9" s="104"/>
    </row>
    <row r="10" spans="1:6">
      <c r="A10" s="1">
        <v>411939</v>
      </c>
      <c r="B10" s="15" t="s">
        <v>34</v>
      </c>
      <c r="C10" s="16">
        <v>161.46</v>
      </c>
      <c r="D10" s="17">
        <v>357.16800000000001</v>
      </c>
      <c r="E10" s="14">
        <f>D10-C10</f>
        <v>195.708</v>
      </c>
      <c r="F10" s="15" t="s">
        <v>35</v>
      </c>
    </row>
    <row r="11" spans="1:6" ht="28.5" customHeight="1">
      <c r="A11" s="54" t="s">
        <v>36</v>
      </c>
      <c r="B11" s="56"/>
      <c r="C11" s="16">
        <f>SUM(C10+C6)</f>
        <v>328.82000000000005</v>
      </c>
      <c r="D11" s="17">
        <f>SUM(D10+D6)</f>
        <v>713.41300000000001</v>
      </c>
      <c r="E11" s="41">
        <f>SUM(E10+E6)</f>
        <v>384.59299999999996</v>
      </c>
      <c r="F11" s="9"/>
    </row>
    <row r="12" spans="1:6" s="22" customFormat="1" ht="28.5" customHeight="1">
      <c r="A12" s="37"/>
      <c r="B12" s="37"/>
      <c r="C12" s="38"/>
      <c r="D12" s="39"/>
      <c r="E12" s="18"/>
      <c r="F12" s="37"/>
    </row>
    <row r="13" spans="1:6">
      <c r="A13" s="43" t="s">
        <v>68</v>
      </c>
    </row>
    <row r="14" spans="1:6">
      <c r="A14" t="s">
        <v>51</v>
      </c>
      <c r="E14" s="40">
        <v>56.933999999999997</v>
      </c>
    </row>
    <row r="15" spans="1:6">
      <c r="A15" t="s">
        <v>52</v>
      </c>
      <c r="E15" s="40">
        <v>63.716000000000001</v>
      </c>
    </row>
    <row r="16" spans="1:6" s="22" customFormat="1">
      <c r="A16" s="22" t="s">
        <v>55</v>
      </c>
      <c r="E16" s="42">
        <f>(E14+E15)/3</f>
        <v>40.216666666666669</v>
      </c>
    </row>
    <row r="18" spans="1:5" ht="18.75">
      <c r="A18" s="105" t="s">
        <v>38</v>
      </c>
      <c r="B18" s="105"/>
      <c r="E18" s="36">
        <f>E11+E16</f>
        <v>424.80966666666666</v>
      </c>
    </row>
    <row r="19" spans="1:5" s="22" customFormat="1" ht="18.75">
      <c r="A19" s="22" t="s">
        <v>65</v>
      </c>
      <c r="E19" s="36">
        <v>315.20999999999998</v>
      </c>
    </row>
    <row r="20" spans="1:5" ht="18.75">
      <c r="A20" t="s">
        <v>53</v>
      </c>
      <c r="E20" s="35">
        <f>E18-E19</f>
        <v>109.59966666666668</v>
      </c>
    </row>
    <row r="21" spans="1:5" ht="21">
      <c r="A21" t="s">
        <v>54</v>
      </c>
      <c r="E21" s="48">
        <f>E20/22796.5</f>
        <v>4.8077409543862736E-3</v>
      </c>
    </row>
    <row r="23" spans="1:5">
      <c r="A23" s="22"/>
      <c r="B23" s="22"/>
      <c r="C23" s="22"/>
      <c r="D23" s="22"/>
    </row>
    <row r="24" spans="1:5">
      <c r="A24" s="22"/>
      <c r="B24" s="22"/>
      <c r="C24" s="22"/>
      <c r="D24" s="52"/>
    </row>
  </sheetData>
  <sheetProtection selectLockedCells="1" selectUnlockedCells="1"/>
  <mergeCells count="3">
    <mergeCell ref="A11:B11"/>
    <mergeCell ref="A8:F9"/>
    <mergeCell ref="A18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2:F6"/>
  <sheetViews>
    <sheetView workbookViewId="0">
      <selection activeCell="C13" sqref="C13"/>
    </sheetView>
  </sheetViews>
  <sheetFormatPr defaultRowHeight="15"/>
  <cols>
    <col min="1" max="6" width="16.5703125" customWidth="1"/>
  </cols>
  <sheetData>
    <row r="2" spans="1:6">
      <c r="A2" s="54" t="s">
        <v>39</v>
      </c>
      <c r="B2" s="55"/>
      <c r="C2" s="55"/>
      <c r="D2" s="55"/>
      <c r="E2" s="55"/>
      <c r="F2" s="56"/>
    </row>
    <row r="3" spans="1:6" ht="81" customHeight="1">
      <c r="A3" s="26" t="s">
        <v>43</v>
      </c>
      <c r="B3" s="25" t="s">
        <v>44</v>
      </c>
      <c r="C3" s="25" t="s">
        <v>45</v>
      </c>
      <c r="D3" s="25" t="s">
        <v>46</v>
      </c>
      <c r="E3" s="24" t="s">
        <v>40</v>
      </c>
      <c r="F3" s="25" t="s">
        <v>42</v>
      </c>
    </row>
    <row r="4" spans="1:6">
      <c r="A4" s="23">
        <v>28358.3</v>
      </c>
      <c r="B4" s="23">
        <v>19414.5</v>
      </c>
      <c r="C4" s="23">
        <v>812</v>
      </c>
      <c r="D4" s="23">
        <v>3382</v>
      </c>
      <c r="E4" s="23">
        <f>A4-B4-D4</f>
        <v>5561.7999999999993</v>
      </c>
      <c r="F4" s="27">
        <f>E4*2.88</f>
        <v>16017.983999999997</v>
      </c>
    </row>
    <row r="6" spans="1:6">
      <c r="A6" t="s">
        <v>41</v>
      </c>
      <c r="F6" s="47">
        <f>F4/(B4+D4)</f>
        <v>0.70265102099006416</v>
      </c>
    </row>
  </sheetData>
  <mergeCells count="1">
    <mergeCell ref="A2:F2"/>
  </mergeCells>
  <pageMargins left="0.7" right="0.7" top="0.75" bottom="0.75" header="0.3" footer="0.3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2:E15"/>
  <sheetViews>
    <sheetView workbookViewId="0">
      <selection activeCell="A3" sqref="A3"/>
    </sheetView>
  </sheetViews>
  <sheetFormatPr defaultRowHeight="15"/>
  <cols>
    <col min="1" max="1" width="24.7109375" customWidth="1"/>
    <col min="2" max="2" width="15.85546875" customWidth="1"/>
    <col min="3" max="3" width="13.85546875" customWidth="1"/>
    <col min="4" max="4" width="16.140625" customWidth="1"/>
    <col min="5" max="5" width="11" bestFit="1" customWidth="1"/>
  </cols>
  <sheetData>
    <row r="2" spans="1:5">
      <c r="A2" s="45" t="s">
        <v>67</v>
      </c>
    </row>
    <row r="3" spans="1:5" s="22" customFormat="1"/>
    <row r="4" spans="1:5">
      <c r="A4" t="s">
        <v>48</v>
      </c>
      <c r="B4" t="s">
        <v>37</v>
      </c>
      <c r="C4" t="s">
        <v>49</v>
      </c>
      <c r="D4" t="s">
        <v>50</v>
      </c>
      <c r="E4" t="s">
        <v>66</v>
      </c>
    </row>
    <row r="5" spans="1:5">
      <c r="A5" t="s">
        <v>47</v>
      </c>
      <c r="B5">
        <v>3858</v>
      </c>
      <c r="C5">
        <v>3.53</v>
      </c>
      <c r="D5" s="34">
        <f t="shared" ref="D5:D10" si="0">B5*C5</f>
        <v>13618.74</v>
      </c>
      <c r="E5" s="49">
        <f>D5/39</f>
        <v>349.19846153846152</v>
      </c>
    </row>
    <row r="6" spans="1:5">
      <c r="A6" t="s">
        <v>56</v>
      </c>
      <c r="B6" s="53">
        <v>7.3567</v>
      </c>
      <c r="C6">
        <v>2061.11</v>
      </c>
      <c r="D6" s="34">
        <f t="shared" si="0"/>
        <v>15162.967937000001</v>
      </c>
      <c r="E6" s="49">
        <f t="shared" ref="E6:E10" si="1">D6/39</f>
        <v>388.79404966666669</v>
      </c>
    </row>
    <row r="7" spans="1:5">
      <c r="A7" s="50" t="s">
        <v>57</v>
      </c>
      <c r="B7" s="53">
        <v>384.49</v>
      </c>
      <c r="C7">
        <v>3.53</v>
      </c>
      <c r="D7" s="34">
        <f t="shared" si="0"/>
        <v>1357.2496999999998</v>
      </c>
      <c r="E7" s="49">
        <f t="shared" si="1"/>
        <v>34.801274358974354</v>
      </c>
    </row>
    <row r="8" spans="1:5">
      <c r="A8" t="s">
        <v>58</v>
      </c>
      <c r="B8" s="53">
        <v>2.6307999999999998</v>
      </c>
      <c r="C8">
        <v>2061.11</v>
      </c>
      <c r="D8" s="34">
        <f t="shared" si="0"/>
        <v>5422.3681880000004</v>
      </c>
      <c r="E8" s="49">
        <f t="shared" si="1"/>
        <v>139.03508174358976</v>
      </c>
    </row>
    <row r="9" spans="1:5" s="22" customFormat="1">
      <c r="A9" s="51" t="s">
        <v>61</v>
      </c>
      <c r="B9" s="47">
        <v>0.97970000000000002</v>
      </c>
      <c r="C9" s="22">
        <v>24.08</v>
      </c>
      <c r="D9" s="34">
        <f t="shared" si="0"/>
        <v>23.591175999999997</v>
      </c>
      <c r="E9" s="49">
        <f t="shared" si="1"/>
        <v>0.60490194871794867</v>
      </c>
    </row>
    <row r="10" spans="1:5">
      <c r="A10" t="s">
        <v>59</v>
      </c>
      <c r="B10">
        <v>5</v>
      </c>
      <c r="C10">
        <v>375</v>
      </c>
      <c r="D10" s="34">
        <f t="shared" si="0"/>
        <v>1875</v>
      </c>
      <c r="E10" s="49">
        <f t="shared" si="1"/>
        <v>48.07692307692308</v>
      </c>
    </row>
    <row r="11" spans="1:5">
      <c r="A11" t="s">
        <v>36</v>
      </c>
      <c r="D11" s="44">
        <f>SUM(D5:D10)</f>
        <v>37459.917001000002</v>
      </c>
    </row>
    <row r="13" spans="1:5" ht="18.75">
      <c r="A13" t="s">
        <v>60</v>
      </c>
      <c r="D13" s="46">
        <f>D11/39</f>
        <v>960.5106923333334</v>
      </c>
    </row>
    <row r="15" spans="1:5">
      <c r="A15" t="s">
        <v>62</v>
      </c>
      <c r="B15">
        <v>547.20000000000005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Общедомовые вода</vt:lpstr>
      <vt:lpstr>Мусор</vt:lpstr>
      <vt:lpstr>ОПУ ТЭ</vt:lpstr>
      <vt:lpstr>ОДН ээ</vt:lpstr>
      <vt:lpstr>Паркинг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HP</cp:lastModifiedBy>
  <cp:lastPrinted>2017-12-05T15:02:25Z</cp:lastPrinted>
  <dcterms:created xsi:type="dcterms:W3CDTF">2017-07-04T11:47:04Z</dcterms:created>
  <dcterms:modified xsi:type="dcterms:W3CDTF">2017-12-18T14:51:25Z</dcterms:modified>
</cp:coreProperties>
</file>